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drawings/drawing1.xml" ContentType="application/vnd.openxmlformats-officedocument.drawing+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activeTab="1"/>
  </bookViews>
  <sheets>
    <sheet name="Page de garde" sheetId="1" r:id="rId1"/>
    <sheet name="DPGF" sheetId="2" r:id="rId2"/>
    <sheet name="Paramètres" sheetId="3" state="hidden" r:id="rId3"/>
    <sheet name="Version" sheetId="4" state="hidden" r:id="rId4"/>
    <sheet name="Coordonnées Entreprise" sheetId="5" r:id="rId5"/>
    <sheet name="Prestations supplémentaires" sheetId="6" r:id="rId6"/>
  </sheets>
  <definedNames>
    <definedName name="CODELOT">'Paramètres'!$C$9</definedName>
    <definedName name="CPVILLEDOSSIER">'Paramètres'!$C$26:$J$26</definedName>
    <definedName name="DATEVALEUR">'Paramètres'!$C$13</definedName>
    <definedName name="INDICELOT">'Paramètres'!$C$17</definedName>
    <definedName name="NUMDOSSIER">'Paramètres'!$C$7</definedName>
    <definedName name="OBSERVATIONCONSULTE">'Coordonnées Entreprise'!$C$28:$J$28</definedName>
    <definedName name="PARCELLEDOSSIER">'Paramètres'!$C$28:$J$28</definedName>
    <definedName name="PHASELOT">'Paramètres'!$C$15</definedName>
    <definedName name="_xlnm.Print_Titles" localSheetId="1">DPGF!$1:$3</definedName>
    <definedName name="RUEDOSSIER">'Paramètres'!$C$24:$J$24</definedName>
    <definedName name="TAUXTVA1">'Paramètres'!$C$19</definedName>
    <definedName name="TAUXTVA2">'Paramètres'!$C$20</definedName>
    <definedName name="TAUXTVA3">'Paramètres'!$C$21</definedName>
    <definedName name="TAUXTVA4">'Paramètres'!$C$22</definedName>
    <definedName name="TIERSADRSSPOS">'Coordonnées Entreprise'!$C$8:$J$8</definedName>
    <definedName name="TIERSBTPOS">'Coordonnées Entreprise'!$C$16:$J$16</definedName>
    <definedName name="TIERSCONTACT">'Coordonnées Entreprise'!$C$6:$J$6</definedName>
    <definedName name="TIERSCP">'Coordonnées Entreprise'!$C$10:$J$10</definedName>
    <definedName name="TIERSEMAIL">'Coordonnées Entreprise'!$C$24:$J$24</definedName>
    <definedName name="TIERSFAX">'Coordonnées Entreprise'!$C$20:$J$20</definedName>
    <definedName name="TIERSLOCALITE">'Coordonnées Entreprise'!$C$14:$J$14</definedName>
    <definedName name="TIERSNOM">'Coordonnées Entreprise'!$C$4:$J$4</definedName>
    <definedName name="TIERSTEL">'Coordonnées Entreprise'!$C$18:$J$18</definedName>
    <definedName name="TIERSTELP">'Coordonnées Entreprise'!$C$22:$J$22</definedName>
    <definedName name="TIERSVILLE">'Coordonnées Entreprise'!$C$12:$J$12</definedName>
    <definedName name="TITREDOC">'Paramètres'!$C$3:$J$3</definedName>
    <definedName name="TITREDOSSIER">'Paramètres'!$C$5:$J$5</definedName>
    <definedName name="TITRELOT">'Paramètres'!$C$11:$J$11</definedName>
  </definedNames>
  <calcPr calcId="124519" fullCalcOnLoad="1"/>
</workbook>
</file>

<file path=xl/comments1.xml><?xml version="1.0" encoding="utf-8"?>
<comments xmlns="http://schemas.openxmlformats.org/spreadsheetml/2006/main">
  <authors>
    <author/>
  </authors>
  <commentList>
    <comment ref="J118" authorId="0">
      <text>
        <r>
          <rPr>
            <sz val="8"/>
            <color indexed="81"/>
            <rFont val="Tahoma"/>
            <family val="2"/>
          </rPr>
          <t>Non totalisé [ Option ]</t>
        </r>
      </text>
    </comment>
    <comment ref="J130" authorId="0">
      <text>
        <r>
          <rPr>
            <sz val="8"/>
            <color indexed="81"/>
            <rFont val="Tahoma"/>
            <family val="2"/>
          </rPr>
          <t>Non totalisé [ Option ]</t>
        </r>
      </text>
    </comment>
    <comment ref="J150" authorId="0">
      <text>
        <r>
          <rPr>
            <sz val="8"/>
            <color indexed="81"/>
            <rFont val="Tahoma"/>
            <family val="2"/>
          </rPr>
          <t>Non totalisé [ Option ]</t>
        </r>
      </text>
    </comment>
    <comment ref="J195" authorId="0">
      <text>
        <r>
          <rPr>
            <sz val="8"/>
            <color indexed="81"/>
            <rFont val="Tahoma"/>
            <family val="2"/>
          </rPr>
          <t>Non totalisé [ Option ]</t>
        </r>
      </text>
    </comment>
    <comment ref="J286" authorId="0">
      <text>
        <r>
          <rPr>
            <sz val="8"/>
            <color indexed="81"/>
            <rFont val="Tahoma"/>
            <family val="2"/>
          </rPr>
          <t>Non totalisé [ Option ]</t>
        </r>
      </text>
    </comment>
  </commentList>
</comments>
</file>

<file path=xl/sharedStrings.xml><?xml version="1.0" encoding="utf-8"?>
<sst xmlns="http://schemas.openxmlformats.org/spreadsheetml/2006/main" count="636" uniqueCount="354">
  <si>
    <t>Dossier</t>
  </si>
  <si>
    <t>Date</t>
  </si>
  <si>
    <t>Phase</t>
  </si>
  <si>
    <t>Indice</t>
  </si>
  <si>
    <t>MAITRE D'OUVRAGE
RESIDENCE JEUNES SAINTE CONSTANCE
16 rue Gabriel Pierné
57000 METZ
Tél : 03.87.63.17.49
Mél : vpopulus@residence-jeunes.fr</t>
  </si>
  <si>
    <t>BE ETUDES SOL : 
    COMPETENCES GEOTECHNIQUES                      GRAND EST
    Rue du Grand Pré - FEVES
    57 281 MAIZIERES LES METZ Cedex
    Tél : 03 87 51 23 23
    Mél : Grand-Est@competence-geotechnique.fr</t>
  </si>
  <si>
    <t>BUREAU CONTROLE : 
    SOCOTEC CONSTRUCTION GRAND EST             PARC DES VARIMONTS
    10 AVENUE DE THIONVILLE
    57140 WOIPPY
    Mél : fabrice.selva@socotec.com</t>
  </si>
  <si>
    <t>BUREAU D'ETUDES : 
    CAP CONSEILS
    37 rue de la Vouerie
    57950 Montigny-Lès-Metz
    Tél : 06 29 81 61 17
    Mél : contact@cap-conseils.fr</t>
  </si>
  <si>
    <t>ARCHITECTE : 
    EI SELLEN PIERRE ARCHITECTES
    12 rue Mozart
    57000 METZ
    Tél : 03.56.12.26.10
    Mél : ps-sta@architectes.org</t>
  </si>
  <si>
    <t>NIV</t>
  </si>
  <si>
    <t>CODE</t>
  </si>
  <si>
    <t>TITRE1</t>
  </si>
  <si>
    <t>M1</t>
  </si>
  <si>
    <t>M2</t>
  </si>
  <si>
    <t>U</t>
  </si>
  <si>
    <t>QTE</t>
  </si>
  <si>
    <t>QTEENTR</t>
  </si>
  <si>
    <t>CRM</t>
  </si>
  <si>
    <t>CRT</t>
  </si>
  <si>
    <t>VAROPT</t>
  </si>
  <si>
    <t>TVA</t>
  </si>
  <si>
    <t>MARQUE</t>
  </si>
  <si>
    <t>REF</t>
  </si>
  <si>
    <t>COMM</t>
  </si>
  <si>
    <t>LOC</t>
  </si>
  <si>
    <t>Niveau</t>
  </si>
  <si>
    <t>Code</t>
  </si>
  <si>
    <t>Désignation</t>
  </si>
  <si>
    <t>Qté</t>
  </si>
  <si>
    <t>Qté
Entr.</t>
  </si>
  <si>
    <t>P.U. HT</t>
  </si>
  <si>
    <t>P.T. HT</t>
  </si>
  <si>
    <t xml:space="preserve"> Variante /
 Option</t>
  </si>
  <si>
    <t>Numéro
 Option</t>
  </si>
  <si>
    <t>Taux TVA</t>
  </si>
  <si>
    <t>Marque</t>
  </si>
  <si>
    <t>Référence</t>
  </si>
  <si>
    <t>Commentaire</t>
  </si>
  <si>
    <t>Localisation</t>
  </si>
  <si>
    <t>Lot n°1</t>
  </si>
  <si>
    <t>CENTRALES PHOTOVOLTAÏQUES  EN OMBRIERES DE PARKING</t>
  </si>
  <si>
    <t>3.&amp;</t>
  </si>
  <si>
    <t>DESCRIPTION DES OUVRAGES</t>
  </si>
  <si>
    <t>3.T</t>
  </si>
  <si>
    <t>3.C</t>
  </si>
  <si>
    <t>Commentaire : 
Le quantitatif n'a qu'une valeur indicative et non contractuelle. 
Il appartiendra au soumissionnaire, en se fondant sur le C.C.T.P, les documents graphiques et les différents renseignements recueillis, de vérifier ce quantitatif suivant ses propres méthodes de calculs et d'appréciation.
La colonne "Quantité Entreprise" devra IMPERATIVEMENT être complétée.
Toutefois, afin de faciliter l'examen des offres, la décomposition devra être présentée et articulée suivant le cadre ci-dessous sous peine de non-conformité.</t>
  </si>
  <si>
    <r>
      <rPr>
        <sz val="8"/>
        <color theme="1"/>
        <rFont val="Arial"/>
        <family val="2"/>
      </rPr>
      <t xml:space="preserve">Commentaire : </t>
    </r>
    <r>
      <rPr>
        <i/>
        <sz val="12"/>
        <color theme="1"/>
        <rFont val="Arial"/>
        <family val="2"/>
      </rPr>
      <t xml:space="preserve">
Le quantitatif n'a qu'une valeur indicative et non contractuelle. 
Il appartiendra au soumissionnaire, en se fondant sur le C.C.T.P, les documents graphiques et les différents renseignements recueillis, de vérifier ce quantitatif suivant ses propres méthodes de calculs et d'appréciation.
La colonne "Quantité Entreprise" devra IMPERATIVEMENT être complétée.
Toutefois, afin de faciliter l'examen des offres, la décomposition devra être présentée et articulée suivant le cadre ci-dessous sous peine de non-conformité.</t>
    </r>
  </si>
  <si>
    <t>3.1</t>
  </si>
  <si>
    <t>ETUDE D'EXECUTION - DOCUMENTS A FOURNIR PAR L'ENTREPRISE</t>
  </si>
  <si>
    <t>4.T</t>
  </si>
  <si>
    <t>ETUDE D'EXECUTION</t>
  </si>
  <si>
    <r>
      <rPr>
        <b/>
        <sz val="12"/>
        <color theme="1"/>
        <rFont val="Arial"/>
        <family val="2"/>
      </rPr>
      <t>ETUDE D'EXECUTION</t>
    </r>
    <r>
      <rPr>
        <b/>
        <sz val="8"/>
        <color theme="1"/>
        <rFont val="Arial"/>
        <family val="2"/>
      </rPr>
      <t xml:space="preserve"> </t>
    </r>
  </si>
  <si>
    <t>ENS</t>
  </si>
  <si>
    <t>9.T</t>
  </si>
  <si>
    <t>9.&amp;</t>
  </si>
  <si>
    <t>4.&amp;</t>
  </si>
  <si>
    <t>3.2</t>
  </si>
  <si>
    <t xml:space="preserve">INSTALLATION DE CHANTIER </t>
  </si>
  <si>
    <r>
      <rPr>
        <b/>
        <sz val="11"/>
        <color rgb="FF000000"/>
        <rFont val="Arial"/>
        <family val="2"/>
      </rPr>
      <t xml:space="preserve">INSTALLATION DE CHANTIER </t>
    </r>
    <r>
      <rPr>
        <b/>
        <sz val="11"/>
        <color theme="1"/>
        <rFont val="Arial"/>
        <family val="2"/>
      </rPr>
      <t xml:space="preserve"> </t>
    </r>
  </si>
  <si>
    <t>ARMOIRE PRINCIPALE DE CHANTIER</t>
  </si>
  <si>
    <r>
      <rPr>
        <b/>
        <sz val="12"/>
        <color theme="1"/>
        <rFont val="Arial"/>
        <family val="2"/>
      </rPr>
      <t>ARMOIRE PRINCIPALE DE CHANTIER</t>
    </r>
    <r>
      <rPr>
        <b/>
        <sz val="8"/>
        <color theme="1"/>
        <rFont val="Arial"/>
        <family val="2"/>
      </rPr>
      <t xml:space="preserve"> </t>
    </r>
  </si>
  <si>
    <t>9.L</t>
  </si>
  <si>
    <t xml:space="preserve">Localisation : Sur la zone travaux parking
</t>
  </si>
  <si>
    <r>
      <rPr>
        <i/>
        <sz val="8"/>
        <color theme="1"/>
        <rFont val="Arial"/>
        <family val="2"/>
      </rPr>
      <t xml:space="preserve">Localisation : </t>
    </r>
    <r>
      <rPr>
        <i/>
        <sz val="12"/>
        <color theme="1"/>
        <rFont val="Arial"/>
        <family val="2"/>
      </rPr>
      <t xml:space="preserve">Sur la zone travaux parking
</t>
    </r>
  </si>
  <si>
    <t>3.3</t>
  </si>
  <si>
    <t>DEMARRAGE DES PRESTATIONS</t>
  </si>
  <si>
    <t>3.3.1</t>
  </si>
  <si>
    <t>TRAVAUX PREALABLES</t>
  </si>
  <si>
    <t>3.3.1.1</t>
  </si>
  <si>
    <t xml:space="preserve">CONSTAT D'HUISSIER </t>
  </si>
  <si>
    <r>
      <rPr>
        <b/>
        <sz val="12"/>
        <color theme="1"/>
        <rFont val="Arial"/>
        <family val="2"/>
      </rPr>
      <t xml:space="preserve">CONSTAT D'HUISSIER </t>
    </r>
    <r>
      <rPr>
        <b/>
        <sz val="8"/>
        <color theme="1"/>
        <rFont val="Arial"/>
        <family val="2"/>
      </rPr>
      <t xml:space="preserve"> </t>
    </r>
  </si>
  <si>
    <t xml:space="preserve">Localisation : Sur l’emprise générale des travaux et en particulier sur les ouvrages existants : réseaux privés, abords des limites privées existantes, voiries périphériques, rue Sente-à-My.
</t>
  </si>
  <si>
    <r>
      <rPr>
        <i/>
        <sz val="8"/>
        <color theme="1"/>
        <rFont val="Arial"/>
        <family val="2"/>
      </rPr>
      <t xml:space="preserve">Localisation : </t>
    </r>
    <r>
      <rPr>
        <i/>
        <sz val="11"/>
        <color theme="1"/>
        <rFont val="Arial"/>
        <family val="2"/>
      </rPr>
      <t xml:space="preserve">Sur l’emprise générale des travaux et en particulier sur les ouvrages existants : réseaux privés, abords des limites privées existantes, voiries périphériques, rue Sente-à-My.
</t>
    </r>
  </si>
  <si>
    <t>3.3.1.2</t>
  </si>
  <si>
    <t xml:space="preserve">DEPOSE DES CANDELABRES </t>
  </si>
  <si>
    <r>
      <rPr>
        <b/>
        <sz val="11"/>
        <color theme="1"/>
        <rFont val="Arial"/>
        <family val="2"/>
      </rPr>
      <t xml:space="preserve">DEPOSE DES CANDELABRES </t>
    </r>
    <r>
      <rPr>
        <b/>
        <sz val="8"/>
        <color theme="1"/>
        <rFont val="Arial"/>
        <family val="2"/>
      </rPr>
      <t xml:space="preserve"> </t>
    </r>
  </si>
  <si>
    <t>Localisation : Banquettes espaces verts parking</t>
  </si>
  <si>
    <r>
      <rPr>
        <i/>
        <sz val="8"/>
        <color theme="1"/>
        <rFont val="Arial"/>
        <family val="2"/>
      </rPr>
      <t xml:space="preserve">Localisation : </t>
    </r>
    <r>
      <rPr>
        <i/>
        <sz val="11"/>
        <color theme="1"/>
        <rFont val="Arial"/>
        <family val="2"/>
      </rPr>
      <t>Banquettes espaces verts parking</t>
    </r>
  </si>
  <si>
    <t>5.T</t>
  </si>
  <si>
    <t>5.&amp;</t>
  </si>
  <si>
    <t>3.4</t>
  </si>
  <si>
    <t>AMENAGEMENTS EXTERIEURS</t>
  </si>
  <si>
    <t>3.4.1</t>
  </si>
  <si>
    <t>TRAVAUX DE VRD - GENIE CIVIL</t>
  </si>
  <si>
    <t>3.4.1.1</t>
  </si>
  <si>
    <t>IMPLANTATION - TOPOGRAPHIE</t>
  </si>
  <si>
    <r>
      <rPr>
        <b/>
        <sz val="11"/>
        <color theme="1"/>
        <rFont val="Arial"/>
        <family val="2"/>
      </rPr>
      <t>IMPLANTATION - TOPOGRAPHIE</t>
    </r>
    <r>
      <rPr>
        <b/>
        <sz val="8"/>
        <color theme="1"/>
        <rFont val="Arial"/>
        <family val="2"/>
      </rPr>
      <t xml:space="preserve"> </t>
    </r>
  </si>
  <si>
    <t>3.4.1.2</t>
  </si>
  <si>
    <t>TERRASSEMENTS FONDATIONS</t>
  </si>
  <si>
    <r>
      <rPr>
        <b/>
        <sz val="11"/>
        <color theme="1"/>
        <rFont val="Arial"/>
        <family val="2"/>
      </rPr>
      <t>TERRASSEMENTS FONDATIONS</t>
    </r>
    <r>
      <rPr>
        <b/>
        <sz val="8"/>
        <color theme="1"/>
        <rFont val="Arial"/>
        <family val="2"/>
      </rPr>
      <t xml:space="preserve"> </t>
    </r>
  </si>
  <si>
    <t>m3</t>
  </si>
  <si>
    <t xml:space="preserve">Localisation : Dans les banquettes espaces verts
</t>
  </si>
  <si>
    <r>
      <rPr>
        <i/>
        <sz val="8"/>
        <color theme="1"/>
        <rFont val="Arial"/>
        <family val="2"/>
      </rPr>
      <t xml:space="preserve">Localisation : </t>
    </r>
    <r>
      <rPr>
        <i/>
        <sz val="11"/>
        <color theme="1"/>
        <rFont val="Arial"/>
        <family val="2"/>
      </rPr>
      <t xml:space="preserve">Dans les banquettes espaces verts
</t>
    </r>
  </si>
  <si>
    <t>3.4.1.3</t>
  </si>
  <si>
    <t>TERRASSEMENT POUR RESEAUX</t>
  </si>
  <si>
    <r>
      <rPr>
        <b/>
        <sz val="11"/>
        <color theme="1"/>
        <rFont val="Arial"/>
        <family val="2"/>
      </rPr>
      <t>TERRASSEMENT POUR RESEAUX</t>
    </r>
    <r>
      <rPr>
        <b/>
        <sz val="8"/>
        <color theme="1"/>
        <rFont val="Arial"/>
        <family val="2"/>
      </rPr>
      <t xml:space="preserve"> </t>
    </r>
  </si>
  <si>
    <t xml:space="preserve">Localisation : Banquette espace vert le long du jardin
</t>
  </si>
  <si>
    <r>
      <rPr>
        <i/>
        <sz val="8"/>
        <color theme="1"/>
        <rFont val="Arial"/>
        <family val="2"/>
      </rPr>
      <t xml:space="preserve">Localisation : </t>
    </r>
    <r>
      <rPr>
        <i/>
        <sz val="11"/>
        <color theme="1"/>
        <rFont val="Arial"/>
        <family val="2"/>
      </rPr>
      <t xml:space="preserve">Banquette espace vert le long du jardin
</t>
    </r>
  </si>
  <si>
    <t>3.4.1.4</t>
  </si>
  <si>
    <t>REVETEMENT ENROBE SORTIE TGBT</t>
  </si>
  <si>
    <r>
      <rPr>
        <b/>
        <u/>
        <sz val="11"/>
        <color theme="1"/>
        <rFont val="Arial"/>
        <family val="2"/>
      </rPr>
      <t>REVETEMENT ENROBE SORTIE TGBT</t>
    </r>
    <r>
      <rPr>
        <b/>
        <sz val="8"/>
        <color theme="1"/>
        <rFont val="Arial"/>
        <family val="2"/>
      </rPr>
      <t xml:space="preserve"> </t>
    </r>
  </si>
  <si>
    <t xml:space="preserve">Localisation : Place de stationnement isolée - sortie TGBT
</t>
  </si>
  <si>
    <r>
      <rPr>
        <i/>
        <sz val="8"/>
        <color theme="1"/>
        <rFont val="Arial"/>
        <family val="2"/>
      </rPr>
      <t xml:space="preserve">Localisation : </t>
    </r>
    <r>
      <rPr>
        <i/>
        <sz val="11"/>
        <color theme="1"/>
        <rFont val="Arial"/>
        <family val="2"/>
      </rPr>
      <t xml:space="preserve">Place de stationnement isolée - sortie TGBT
</t>
    </r>
  </si>
  <si>
    <t>3.4.1.5</t>
  </si>
  <si>
    <t>REVETEMENT ENROBE FOND DE PARKING</t>
  </si>
  <si>
    <r>
      <rPr>
        <b/>
        <sz val="11"/>
        <color theme="1"/>
        <rFont val="Arial"/>
        <family val="2"/>
      </rPr>
      <t>REVETEMENT ENROBE FOND DE PARKING</t>
    </r>
    <r>
      <rPr>
        <b/>
        <sz val="8"/>
        <color theme="1"/>
        <rFont val="Arial"/>
        <family val="2"/>
      </rPr>
      <t xml:space="preserve"> </t>
    </r>
  </si>
  <si>
    <t xml:space="preserve">Localisation : Zone fond de parking 
</t>
  </si>
  <si>
    <r>
      <rPr>
        <i/>
        <sz val="8"/>
        <color theme="1"/>
        <rFont val="Arial"/>
        <family val="2"/>
      </rPr>
      <t xml:space="preserve">Localisation : </t>
    </r>
    <r>
      <rPr>
        <i/>
        <sz val="11"/>
        <color theme="1"/>
        <rFont val="Arial"/>
        <family val="2"/>
      </rPr>
      <t xml:space="preserve">Zone fond de parking 
</t>
    </r>
  </si>
  <si>
    <t>3.4.1.6</t>
  </si>
  <si>
    <t>BETON DE PROPRETE GROS BETON SOUS FONDATIONS</t>
  </si>
  <si>
    <r>
      <rPr>
        <b/>
        <sz val="11"/>
        <color theme="1"/>
        <rFont val="Arial"/>
        <family val="2"/>
      </rPr>
      <t>BETON DE PROPRETE GROS BETON SOUS FONDATIONS</t>
    </r>
    <r>
      <rPr>
        <b/>
        <sz val="8"/>
        <color theme="1"/>
        <rFont val="Arial"/>
        <family val="2"/>
      </rPr>
      <t xml:space="preserve"> </t>
    </r>
  </si>
  <si>
    <t xml:space="preserve">Localisation : Selon étude structures béton
</t>
  </si>
  <si>
    <r>
      <rPr>
        <i/>
        <sz val="8"/>
        <color theme="1"/>
        <rFont val="Arial"/>
        <family val="2"/>
      </rPr>
      <t xml:space="preserve">Localisation : </t>
    </r>
    <r>
      <rPr>
        <i/>
        <sz val="11"/>
        <color theme="1"/>
        <rFont val="Arial"/>
        <family val="2"/>
      </rPr>
      <t xml:space="preserve">Selon étude structures béton
</t>
    </r>
  </si>
  <si>
    <t>3.4.1.7</t>
  </si>
  <si>
    <t>MASSIFS BETONS</t>
  </si>
  <si>
    <r>
      <rPr>
        <b/>
        <sz val="11"/>
        <color theme="1"/>
        <rFont val="Arial"/>
        <family val="2"/>
      </rPr>
      <t>MASSIFS BETONS</t>
    </r>
    <r>
      <rPr>
        <b/>
        <sz val="8"/>
        <color theme="1"/>
        <rFont val="Arial"/>
        <family val="2"/>
      </rPr>
      <t xml:space="preserve"> </t>
    </r>
  </si>
  <si>
    <t xml:space="preserve">Localisation : Suivant Étude
</t>
  </si>
  <si>
    <r>
      <rPr>
        <i/>
        <sz val="8"/>
        <color theme="1"/>
        <rFont val="Arial"/>
        <family val="2"/>
      </rPr>
      <t xml:space="preserve">Localisation : </t>
    </r>
    <r>
      <rPr>
        <i/>
        <sz val="11"/>
        <color theme="1"/>
        <rFont val="Arial"/>
        <family val="2"/>
      </rPr>
      <t xml:space="preserve">Suivant Étude
</t>
    </r>
  </si>
  <si>
    <t>3.4.1.8</t>
  </si>
  <si>
    <t>RESEAUX ENTERRES</t>
  </si>
  <si>
    <r>
      <rPr>
        <b/>
        <sz val="11"/>
        <color theme="1"/>
        <rFont val="Arial"/>
        <family val="2"/>
      </rPr>
      <t>RESEAUX ENTERRES</t>
    </r>
    <r>
      <rPr>
        <b/>
        <sz val="8"/>
        <color theme="1"/>
        <rFont val="Arial"/>
        <family val="2"/>
      </rPr>
      <t xml:space="preserve"> </t>
    </r>
  </si>
  <si>
    <t>ml</t>
  </si>
  <si>
    <t>Localisation : depuis le local TGBT jusqu'au générateur PV ombrière 3 côté rue Sente-à-My</t>
  </si>
  <si>
    <r>
      <rPr>
        <i/>
        <sz val="8"/>
        <color theme="1"/>
        <rFont val="Arial"/>
        <family val="2"/>
      </rPr>
      <t xml:space="preserve">Localisation : </t>
    </r>
    <r>
      <rPr>
        <i/>
        <sz val="11"/>
        <color theme="1"/>
        <rFont val="Arial"/>
        <family val="2"/>
      </rPr>
      <t>depuis le local TGBT jusqu'au générateur PV ombrière 3 côté rue Sente-à-My</t>
    </r>
  </si>
  <si>
    <t>3.4.1.9</t>
  </si>
  <si>
    <t xml:space="preserve">EAUX PLUVIALES </t>
  </si>
  <si>
    <r>
      <rPr>
        <b/>
        <sz val="11"/>
        <color theme="1"/>
        <rFont val="Arial"/>
        <family val="2"/>
      </rPr>
      <t xml:space="preserve">EAUX PLUVIALES </t>
    </r>
    <r>
      <rPr>
        <b/>
        <sz val="8"/>
        <color theme="1"/>
        <rFont val="Arial"/>
        <family val="2"/>
      </rPr>
      <t xml:space="preserve"> </t>
    </r>
  </si>
  <si>
    <t>Ens</t>
  </si>
  <si>
    <t>3.5</t>
  </si>
  <si>
    <t>CENTRALE PHOVOLTAÏQUE</t>
  </si>
  <si>
    <t>3.5.1</t>
  </si>
  <si>
    <t>POTENTIEL DE PRODUCTION ET DONNEES GENERALES</t>
  </si>
  <si>
    <t>5.U.TABLEAU.5.6</t>
  </si>
  <si>
    <t>3.5.2</t>
  </si>
  <si>
    <t>CENTRALES DE PRODUCTION</t>
  </si>
  <si>
    <t>5.U.IMAGE</t>
  </si>
  <si>
    <t>3.5.2.1</t>
  </si>
  <si>
    <t>GENERATEURS PV 1-2-3 - OMBRIERES DE PARKING</t>
  </si>
  <si>
    <r>
      <rPr>
        <b/>
        <sz val="11"/>
        <color theme="1"/>
        <rFont val="Arial"/>
        <family val="2"/>
      </rPr>
      <t>GENERATEURS PV 1-2-3 - OMBRIERES DE PARKING</t>
    </r>
    <r>
      <rPr>
        <b/>
        <sz val="8"/>
        <color theme="1"/>
        <rFont val="Arial"/>
        <family val="2"/>
      </rPr>
      <t xml:space="preserve"> </t>
    </r>
  </si>
  <si>
    <t>9.U.DESCRIPTIF_IMAGE</t>
  </si>
  <si>
    <t>9.U.IMAGE</t>
  </si>
  <si>
    <t>3.5.2.2</t>
  </si>
  <si>
    <t>THERMOLAQUAGE DE LA STRUCTURE (Option THERMOLAQUAGE)</t>
  </si>
  <si>
    <r>
      <rPr>
        <b/>
        <sz val="11"/>
        <color theme="1"/>
        <rFont val="Arial"/>
        <family val="2"/>
      </rPr>
      <t>THERMOLAQUAGE DE LA STRUCTURE</t>
    </r>
    <r>
      <rPr>
        <b/>
        <sz val="8"/>
        <color theme="1"/>
        <rFont val="Arial"/>
        <family val="2"/>
      </rPr>
      <t xml:space="preserve"> (Option THERMOLAQUAGE)</t>
    </r>
  </si>
  <si>
    <t xml:space="preserve"> Option</t>
  </si>
  <si>
    <t>3.5.3</t>
  </si>
  <si>
    <t>MODULES PHOTOVOLTAIQUES</t>
  </si>
  <si>
    <t>3.5.3.1</t>
  </si>
  <si>
    <r>
      <rPr>
        <b/>
        <sz val="11"/>
        <color theme="1"/>
        <rFont val="Arial"/>
        <family val="2"/>
      </rPr>
      <t>MODULES PHOTOVOLTAIQUES</t>
    </r>
    <r>
      <rPr>
        <b/>
        <sz val="8"/>
        <color theme="1"/>
        <rFont val="Arial"/>
        <family val="2"/>
      </rPr>
      <t xml:space="preserve"> </t>
    </r>
  </si>
  <si>
    <t>3.5.3.2</t>
  </si>
  <si>
    <t>MODULES BIFACIAUX (Option MODULES BIFACIAUX)</t>
  </si>
  <si>
    <r>
      <rPr>
        <b/>
        <sz val="8"/>
        <color theme="1"/>
        <rFont val="Arial"/>
        <family val="2"/>
      </rPr>
      <t>MODULES BIFACIAUX</t>
    </r>
    <r>
      <rPr>
        <b/>
        <sz val="8"/>
        <color theme="1"/>
        <rFont val="Arial"/>
        <family val="2"/>
      </rPr>
      <t xml:space="preserve"> (Option MODULES BIFACIAUX)</t>
    </r>
  </si>
  <si>
    <t>3.5.4</t>
  </si>
  <si>
    <t>ONDULEURS</t>
  </si>
  <si>
    <t>3.5.4.1</t>
  </si>
  <si>
    <t>ONDULEUR DE CHAINE</t>
  </si>
  <si>
    <r>
      <rPr>
        <b/>
        <u/>
        <sz val="11"/>
        <color theme="1"/>
        <rFont val="Arial"/>
        <family val="2"/>
      </rPr>
      <t>ONDULEUR DE CHAINE</t>
    </r>
    <r>
      <rPr>
        <b/>
        <sz val="8"/>
        <color theme="1"/>
        <rFont val="Arial"/>
        <family val="2"/>
      </rPr>
      <t xml:space="preserve"> </t>
    </r>
  </si>
  <si>
    <t xml:space="preserve">Localisation : Local technique TGBT (Ex-Transfo)
</t>
  </si>
  <si>
    <r>
      <rPr>
        <i/>
        <sz val="8"/>
        <color theme="1"/>
        <rFont val="Arial"/>
        <family val="2"/>
      </rPr>
      <t xml:space="preserve">Localisation : </t>
    </r>
    <r>
      <rPr>
        <i/>
        <sz val="11"/>
        <color theme="1"/>
        <rFont val="Arial"/>
        <family val="2"/>
      </rPr>
      <t xml:space="preserve">Local technique TGBT (Ex-Transfo)
</t>
    </r>
  </si>
  <si>
    <t>3.5.4.2</t>
  </si>
  <si>
    <t>ONDULEUR HYBRIDE</t>
  </si>
  <si>
    <r>
      <rPr>
        <b/>
        <sz val="11"/>
        <color theme="1"/>
        <rFont val="Arial"/>
        <family val="2"/>
      </rPr>
      <t>ONDULEUR HYBRIDE</t>
    </r>
    <r>
      <rPr>
        <b/>
        <sz val="8"/>
        <color theme="1"/>
        <rFont val="Arial"/>
        <family val="2"/>
      </rPr>
      <t xml:space="preserve"> </t>
    </r>
  </si>
  <si>
    <t>3.5.4.3</t>
  </si>
  <si>
    <t>BATTERIE DE STOCKAGE (Option BATTERIE DE STOCKAGE )</t>
  </si>
  <si>
    <r>
      <rPr>
        <b/>
        <sz val="11"/>
        <color theme="1"/>
        <rFont val="Arial"/>
        <family val="2"/>
      </rPr>
      <t>BATTERIE DE STOCKAGE</t>
    </r>
    <r>
      <rPr>
        <b/>
        <sz val="8"/>
        <color theme="1"/>
        <rFont val="Arial"/>
        <family val="2"/>
      </rPr>
      <t xml:space="preserve"> (Option BATTERIE DE STOCKAGE )</t>
    </r>
  </si>
  <si>
    <t>Localisation : Local technique TGBT (Ex-Transfo)</t>
  </si>
  <si>
    <r>
      <rPr>
        <i/>
        <sz val="8"/>
        <color theme="1"/>
        <rFont val="Arial"/>
        <family val="2"/>
      </rPr>
      <t xml:space="preserve">Localisation : </t>
    </r>
    <r>
      <rPr>
        <i/>
        <sz val="11"/>
        <color theme="1"/>
        <rFont val="Arial"/>
        <family val="2"/>
      </rPr>
      <t>Local technique TGBT (Ex-Transfo)</t>
    </r>
  </si>
  <si>
    <t>3.5.5</t>
  </si>
  <si>
    <t>ARMOIRE ET PROTECTION</t>
  </si>
  <si>
    <r>
      <rPr>
        <b/>
        <sz val="10"/>
        <color rgb="FF000000"/>
        <rFont val="Arial"/>
        <family val="2"/>
      </rPr>
      <t>ARMOIRE ET PROTECTION</t>
    </r>
    <r>
      <rPr>
        <b/>
        <sz val="10"/>
        <color theme="1"/>
        <rFont val="Arial"/>
        <family val="2"/>
      </rPr>
      <t xml:space="preserve"> </t>
    </r>
  </si>
  <si>
    <t>3.5.5.1</t>
  </si>
  <si>
    <t>COFFRETS DE PROTECTION ET SECTIONNEMENT DC</t>
  </si>
  <si>
    <r>
      <rPr>
        <b/>
        <sz val="11"/>
        <color theme="1"/>
        <rFont val="Arial"/>
        <family val="2"/>
      </rPr>
      <t>COFFRETS DE PROTECTION ET SECTIONNEMENT DC</t>
    </r>
    <r>
      <rPr>
        <b/>
        <sz val="8"/>
        <color theme="1"/>
        <rFont val="Arial"/>
        <family val="2"/>
      </rPr>
      <t xml:space="preserve"> </t>
    </r>
  </si>
  <si>
    <r>
      <rPr>
        <i/>
        <sz val="8"/>
        <color theme="1"/>
        <rFont val="Arial"/>
        <family val="2"/>
      </rPr>
      <t xml:space="preserve">Localisation : </t>
    </r>
    <r>
      <rPr>
        <i/>
        <sz val="12"/>
        <color theme="1"/>
        <rFont val="Arial"/>
        <family val="2"/>
      </rPr>
      <t xml:space="preserve">Local technique TGBT (Ex-Transfo)
</t>
    </r>
  </si>
  <si>
    <t>3.5.5.2</t>
  </si>
  <si>
    <t>COFFRETS DE PROTECTION ET SECTIONNEMENT AC</t>
  </si>
  <si>
    <r>
      <rPr>
        <b/>
        <sz val="12"/>
        <color theme="1"/>
        <rFont val="Arial"/>
        <family val="2"/>
      </rPr>
      <t>COFFRETS DE PROTECTION ET SECTIONNEMENT AC</t>
    </r>
    <r>
      <rPr>
        <b/>
        <sz val="8"/>
        <color theme="1"/>
        <rFont val="Arial"/>
        <family val="2"/>
      </rPr>
      <t xml:space="preserve"> </t>
    </r>
  </si>
  <si>
    <t>3.5.5.3</t>
  </si>
  <si>
    <t xml:space="preserve">COUPURE D'URGENCE </t>
  </si>
  <si>
    <r>
      <rPr>
        <b/>
        <sz val="12"/>
        <color theme="1"/>
        <rFont val="Arial"/>
        <family val="2"/>
      </rPr>
      <t xml:space="preserve">COUPURE D'URGENCE </t>
    </r>
    <r>
      <rPr>
        <b/>
        <sz val="8"/>
        <color theme="1"/>
        <rFont val="Arial"/>
        <family val="2"/>
      </rPr>
      <t xml:space="preserve"> </t>
    </r>
  </si>
  <si>
    <t>Localisation :  Local technique TGBT (Ex-Transfo)</t>
  </si>
  <si>
    <r>
      <rPr>
        <i/>
        <sz val="8"/>
        <color theme="1"/>
        <rFont val="Arial"/>
        <family val="2"/>
      </rPr>
      <t xml:space="preserve">Localisation : </t>
    </r>
    <r>
      <rPr>
        <i/>
        <sz val="12"/>
        <color theme="1"/>
        <rFont val="Arial"/>
        <family val="2"/>
      </rPr>
      <t xml:space="preserve"> Local technique TGBT (Ex-Transfo)</t>
    </r>
  </si>
  <si>
    <t>3.5.5.4</t>
  </si>
  <si>
    <t>CABLAGES, CONNECTIQUES ET CHEMINS DE CABLE DC ET AC</t>
  </si>
  <si>
    <r>
      <rPr>
        <b/>
        <sz val="12"/>
        <color theme="1"/>
        <rFont val="Arial"/>
        <family val="2"/>
      </rPr>
      <t>CABLAGES, CONNECTIQUES ET CHEMINS DE CABLE DC ET AC</t>
    </r>
    <r>
      <rPr>
        <b/>
        <sz val="8"/>
        <color theme="1"/>
        <rFont val="Arial"/>
        <family val="2"/>
      </rPr>
      <t xml:space="preserve"> </t>
    </r>
  </si>
  <si>
    <t>3.5.6</t>
  </si>
  <si>
    <t>SUPERVISION</t>
  </si>
  <si>
    <t>3.5.6.1</t>
  </si>
  <si>
    <t>PASSERELLE DE COMMUNICATION</t>
  </si>
  <si>
    <r>
      <rPr>
        <b/>
        <sz val="12"/>
        <color theme="1"/>
        <rFont val="Arial"/>
        <family val="2"/>
      </rPr>
      <t>PASSERELLE DE COMMUNICATION</t>
    </r>
    <r>
      <rPr>
        <b/>
        <sz val="8"/>
        <color theme="1"/>
        <rFont val="Arial"/>
        <family val="2"/>
      </rPr>
      <t xml:space="preserve"> </t>
    </r>
  </si>
  <si>
    <t xml:space="preserve">Localisation : Local TGBT REZ DE CHAUSSÉE
</t>
  </si>
  <si>
    <r>
      <rPr>
        <i/>
        <sz val="8"/>
        <color theme="1"/>
        <rFont val="Arial"/>
        <family val="2"/>
      </rPr>
      <t xml:space="preserve">Localisation : </t>
    </r>
    <r>
      <rPr>
        <i/>
        <sz val="12"/>
        <color theme="1"/>
        <rFont val="Arial"/>
        <family val="2"/>
      </rPr>
      <t xml:space="preserve">Local TGBT REZ DE CHAUSSÉE
</t>
    </r>
  </si>
  <si>
    <t>3.5.6.2</t>
  </si>
  <si>
    <t>SYSTEME DE MESURE DE L'IRRADIANCE SOLAIRE</t>
  </si>
  <si>
    <r>
      <rPr>
        <b/>
        <sz val="12"/>
        <color theme="1"/>
        <rFont val="Arial"/>
        <family val="2"/>
      </rPr>
      <t>SYSTEME DE MESURE DE L'IRRADIANCE SOLAIRE</t>
    </r>
    <r>
      <rPr>
        <b/>
        <sz val="8"/>
        <color theme="1"/>
        <rFont val="Arial"/>
        <family val="2"/>
      </rPr>
      <t xml:space="preserve"> </t>
    </r>
  </si>
  <si>
    <t>3.5.6.3</t>
  </si>
  <si>
    <t>AFFICHEUR NUMERIQUE  (Option AFFICHEUR NUMERIQUE)</t>
  </si>
  <si>
    <r>
      <rPr>
        <b/>
        <sz val="12"/>
        <color theme="1"/>
        <rFont val="Arial"/>
        <family val="2"/>
      </rPr>
      <t xml:space="preserve">AFFICHEUR NUMERIQUE </t>
    </r>
    <r>
      <rPr>
        <b/>
        <sz val="8"/>
        <color theme="1"/>
        <rFont val="Arial"/>
        <family val="2"/>
      </rPr>
      <t xml:space="preserve"> (Option AFFICHEUR NUMERIQUE)</t>
    </r>
  </si>
  <si>
    <t xml:space="preserve">Localisation : Entrée principale du site hall (fixation murale)
</t>
  </si>
  <si>
    <r>
      <rPr>
        <i/>
        <sz val="8"/>
        <color theme="1"/>
        <rFont val="Arial"/>
        <family val="2"/>
      </rPr>
      <t xml:space="preserve">Localisation : </t>
    </r>
    <r>
      <rPr>
        <i/>
        <sz val="12"/>
        <color theme="1"/>
        <rFont val="Arial"/>
        <family val="2"/>
      </rPr>
      <t xml:space="preserve">Entrée principale du site hall (fixation murale)
</t>
    </r>
  </si>
  <si>
    <t>3.5.7</t>
  </si>
  <si>
    <t>ECLAIRAGE EXTERIEUR</t>
  </si>
  <si>
    <t>3.5.7.1</t>
  </si>
  <si>
    <t xml:space="preserve">ECLAIRAGES SOUS OMBRIERES </t>
  </si>
  <si>
    <r>
      <rPr>
        <b/>
        <sz val="12"/>
        <color theme="1"/>
        <rFont val="Arial"/>
        <family val="2"/>
      </rPr>
      <t xml:space="preserve">ECLAIRAGES SOUS OMBRIERES </t>
    </r>
    <r>
      <rPr>
        <b/>
        <sz val="8"/>
        <color theme="1"/>
        <rFont val="Arial"/>
        <family val="2"/>
      </rPr>
      <t xml:space="preserve"> </t>
    </r>
  </si>
  <si>
    <t>3.6</t>
  </si>
  <si>
    <t>CONDUCTEUR DE PROTECTION-LIAISONS EQUIPOTENTIELLES</t>
  </si>
  <si>
    <t>3.6.1</t>
  </si>
  <si>
    <t>GENERALITES</t>
  </si>
  <si>
    <t>3.6.2</t>
  </si>
  <si>
    <t>PROTECTION CONTRE LES SURTENTIONS</t>
  </si>
  <si>
    <t>3.6.3</t>
  </si>
  <si>
    <t>EQUIPOTENTIALITE</t>
  </si>
  <si>
    <t>5.U.DESCRIPTIF_IMAGE</t>
  </si>
  <si>
    <t>LIAISONS EQUIPOTENTIELLES</t>
  </si>
  <si>
    <r>
      <rPr>
        <b/>
        <sz val="11"/>
        <color theme="1"/>
        <rFont val="Arial"/>
        <family val="2"/>
      </rPr>
      <t>LIAISONS EQUIPOTENTIELLES</t>
    </r>
    <r>
      <rPr>
        <b/>
        <sz val="8"/>
        <color theme="1"/>
        <rFont val="Arial"/>
        <family val="2"/>
      </rPr>
      <t xml:space="preserve"> </t>
    </r>
  </si>
  <si>
    <t>3.7</t>
  </si>
  <si>
    <t>PRESTATION DE MISE EN OEUVRE</t>
  </si>
  <si>
    <t>3.7.1</t>
  </si>
  <si>
    <t xml:space="preserve">MAIN D'OEUVRE </t>
  </si>
  <si>
    <t>PRESTATION DE MAIN D'OEUVRE</t>
  </si>
  <si>
    <r>
      <rPr>
        <b/>
        <sz val="11"/>
        <color theme="1"/>
        <rFont val="Arial"/>
        <family val="2"/>
      </rPr>
      <t>PRESTATION DE MAIN D'OEUVRE</t>
    </r>
    <r>
      <rPr>
        <b/>
        <sz val="8"/>
        <color theme="1"/>
        <rFont val="Arial"/>
        <family val="2"/>
      </rPr>
      <t xml:space="preserve"> </t>
    </r>
  </si>
  <si>
    <t>3.8</t>
  </si>
  <si>
    <t>PREPARATION DE LA MISE EN SERVICE</t>
  </si>
  <si>
    <t>3.8.1</t>
  </si>
  <si>
    <t>GARANTIE - FORMATION</t>
  </si>
  <si>
    <t xml:space="preserve">GARANTIE - FORMATION </t>
  </si>
  <si>
    <r>
      <rPr>
        <b/>
        <sz val="11"/>
        <color theme="1"/>
        <rFont val="Arial"/>
        <family val="2"/>
      </rPr>
      <t xml:space="preserve">GARANTIE - FORMATION </t>
    </r>
    <r>
      <rPr>
        <b/>
        <sz val="8"/>
        <color theme="1"/>
        <rFont val="Arial"/>
        <family val="2"/>
      </rPr>
      <t xml:space="preserve"> </t>
    </r>
  </si>
  <si>
    <t>3.8.2</t>
  </si>
  <si>
    <t>PROGRAMMATION, ESSAIS ET CONTRÔLE DE L'INSTALLATION</t>
  </si>
  <si>
    <t>PROGRAMMATION DES ESSAIS ET MISE EN SERVICE</t>
  </si>
  <si>
    <r>
      <rPr>
        <b/>
        <sz val="12"/>
        <color theme="1"/>
        <rFont val="Arial"/>
        <family val="2"/>
      </rPr>
      <t>PROGRAMMATION DES ESSAIS ET MISE EN SERVICE</t>
    </r>
    <r>
      <rPr>
        <b/>
        <sz val="8"/>
        <color theme="1"/>
        <rFont val="Arial"/>
        <family val="2"/>
      </rPr>
      <t xml:space="preserve"> </t>
    </r>
  </si>
  <si>
    <t>3.8.3</t>
  </si>
  <si>
    <t>SIGNALETIQUE</t>
  </si>
  <si>
    <t>MARQUAGE ET ETIQUETAGE</t>
  </si>
  <si>
    <r>
      <rPr>
        <b/>
        <sz val="12"/>
        <color theme="1"/>
        <rFont val="Arial"/>
        <family val="2"/>
      </rPr>
      <t>MARQUAGE ET ETIQUETAGE</t>
    </r>
    <r>
      <rPr>
        <b/>
        <sz val="8"/>
        <color theme="1"/>
        <rFont val="Arial"/>
        <family val="2"/>
      </rPr>
      <t xml:space="preserve"> </t>
    </r>
  </si>
  <si>
    <t>3.9</t>
  </si>
  <si>
    <t>CONSUEL</t>
  </si>
  <si>
    <r>
      <rPr>
        <b/>
        <sz val="12"/>
        <color theme="1"/>
        <rFont val="Arial"/>
        <family val="2"/>
      </rPr>
      <t>CONSUEL</t>
    </r>
    <r>
      <rPr>
        <b/>
        <sz val="8"/>
        <color theme="1"/>
        <rFont val="Arial"/>
        <family val="2"/>
      </rPr>
      <t xml:space="preserve"> </t>
    </r>
  </si>
  <si>
    <t>3.10</t>
  </si>
  <si>
    <t>MAINTENANCE</t>
  </si>
  <si>
    <t>MAINTENANCE ET EXPLOITATION DE LA CENTRALE</t>
  </si>
  <si>
    <t>PRESTATION MAINTENANCE (Option MAINTENANCE)</t>
  </si>
  <si>
    <r>
      <rPr>
        <b/>
        <sz val="12"/>
        <color theme="1"/>
        <rFont val="Arial"/>
        <family val="2"/>
      </rPr>
      <t>PRESTATION MAINTENANCE</t>
    </r>
    <r>
      <rPr>
        <b/>
        <sz val="8"/>
        <color theme="1"/>
        <rFont val="Arial"/>
        <family val="2"/>
      </rPr>
      <t xml:space="preserve"> (Option MAINTENANCE)</t>
    </r>
  </si>
  <si>
    <t>6.&amp;</t>
  </si>
  <si>
    <t>Total H.T. :</t>
  </si>
  <si>
    <t>Total T.V.A. (20%) :</t>
  </si>
  <si>
    <t>Total T.T.C. :</t>
  </si>
  <si>
    <t>RECAPITULATIF
Lot n°1 CENTRALES PHOTOVOLTAÏQUES  EN OMBRIERES DE PARKING</t>
  </si>
  <si>
    <t>RECAPITULATIF DES CHAPITRES</t>
  </si>
  <si>
    <t>3 - DESCRIPTION DES OUVRAGES</t>
  </si>
  <si>
    <t>- 3.1 - ETUDE D'EXECUTION - DOCUMENTS A FOURNIR PAR L'ENTREPRISE</t>
  </si>
  <si>
    <t xml:space="preserve">- 3.2 - INSTALLATION DE CHANTIER </t>
  </si>
  <si>
    <t>- 3.3 - DEMARRAGE DES PRESTATIONS</t>
  </si>
  <si>
    <t>- 3.4 - AMENAGEMENTS EXTERIEURS</t>
  </si>
  <si>
    <t>- 3.5 - CENTRALE PHOVOLTAÏQUE</t>
  </si>
  <si>
    <t>- 3.6 - CONDUCTEUR DE PROTECTION-LIAISONS EQUIPOTENTIELLES</t>
  </si>
  <si>
    <t>- 3.7 - PRESTATION DE MISE EN OEUVRE</t>
  </si>
  <si>
    <t>- 3.8 - PREPARATION DE LA MISE EN SERVICE</t>
  </si>
  <si>
    <t>- 3.9 - CONSUEL</t>
  </si>
  <si>
    <t>- 3.10 - MAINTENANCE</t>
  </si>
  <si>
    <t>Total du lot CENTRALES PHOTOVOLTAÏQUES  EN OMBRIERES DE PARKING</t>
  </si>
  <si>
    <t xml:space="preserve">Soit en toutes lettres TTC : </t>
  </si>
  <si>
    <t>RECAPITULATIF OPTION</t>
  </si>
  <si>
    <t xml:space="preserve"> Option AFFICHEUR NUMERIQUE</t>
  </si>
  <si>
    <t xml:space="preserve"> 	 AFFICHEUR NUMERIQUE </t>
  </si>
  <si>
    <t>Sous-total Option AFFICHEUR NUMERIQUE</t>
  </si>
  <si>
    <t>H.T.</t>
  </si>
  <si>
    <t>T.V.A.</t>
  </si>
  <si>
    <t>T.T.C.</t>
  </si>
  <si>
    <t xml:space="preserve"> Option BATTERIE DE STOCKAGE </t>
  </si>
  <si>
    <t xml:space="preserve"> 	 BATTERIE DE STOCKAGE</t>
  </si>
  <si>
    <t xml:space="preserve">Sous-total Option BATTERIE DE STOCKAGE </t>
  </si>
  <si>
    <t xml:space="preserve"> Option MAINTENANCE</t>
  </si>
  <si>
    <t xml:space="preserve"> 	 PRESTATION MAINTENANCE</t>
  </si>
  <si>
    <t>Sous-total Option MAINTENANCE</t>
  </si>
  <si>
    <t xml:space="preserve"> Option MODULES BIFACIAUX</t>
  </si>
  <si>
    <t xml:space="preserve"> 	 MODULES BIFACIAUX</t>
  </si>
  <si>
    <t>Sous-total Option MODULES BIFACIAUX</t>
  </si>
  <si>
    <t xml:space="preserve"> Option THERMOLAQUAGE</t>
  </si>
  <si>
    <t xml:space="preserve"> 	 THERMOLAQUAGE DE LA STRUCTURE</t>
  </si>
  <si>
    <t>Sous-total Option THERMOLAQUAGE</t>
  </si>
  <si>
    <t>Fait à _________________________
le _____________________________</t>
  </si>
  <si>
    <t>Bon pour accord, signature</t>
  </si>
  <si>
    <t>Signature et cachet de l'Entrepreneur</t>
  </si>
  <si>
    <t>Conditions de règlement : Par virement à 30 j</t>
  </si>
  <si>
    <t>Paramètres document</t>
  </si>
  <si>
    <t>1.</t>
  </si>
  <si>
    <t>Titre du document :</t>
  </si>
  <si>
    <t>2.</t>
  </si>
  <si>
    <t>Titre du dossier :</t>
  </si>
  <si>
    <t>5.</t>
  </si>
  <si>
    <t>Titre du lot / des lots :</t>
  </si>
  <si>
    <t>10.</t>
  </si>
  <si>
    <t>Rue du dossier</t>
  </si>
  <si>
    <t>11.</t>
  </si>
  <si>
    <t>Code postal et ville du dossier</t>
  </si>
  <si>
    <t>12.</t>
  </si>
  <si>
    <t>Parcelle du dossier</t>
  </si>
  <si>
    <t>3.</t>
  </si>
  <si>
    <t>Code du dossier</t>
  </si>
  <si>
    <t>4.</t>
  </si>
  <si>
    <t>Code du lot / des lots :</t>
  </si>
  <si>
    <t>6.</t>
  </si>
  <si>
    <t>Date de valeur du lot / des lots :</t>
  </si>
  <si>
    <t>7.</t>
  </si>
  <si>
    <t>Phase :</t>
  </si>
  <si>
    <t>8.</t>
  </si>
  <si>
    <t>Indice :</t>
  </si>
  <si>
    <t>Notes :</t>
  </si>
  <si>
    <t>- Le taux 0% est toujours supporté qu'il soit dans cette liste ou non</t>
  </si>
  <si>
    <t>- En dehors du taux 0%, vous pouvez renseigner au maximum 4 taux différents</t>
  </si>
  <si>
    <t>- Si votre lot contient plus de 4 taux différents, ou contient de la TVA proportionnelle, vous devez modifier manuellement la formule de calcul de TVA et de TTC dans le récapitulatif</t>
  </si>
  <si>
    <t>DPGF</t>
  </si>
  <si>
    <t xml:space="preserve">RESIDENCE JEUNES SAINTE CONSTANCE
IMPLANTATION D'OMBRIERES PHOTOVOLTAÏQUES DANS LE CADRE D'UN PROJET D'AUTOCONSOMMATION COLLECTIVE </t>
  </si>
  <si>
    <t>42-OMB-30042024</t>
  </si>
  <si>
    <t>29/08/2024</t>
  </si>
  <si>
    <t>DCE</t>
  </si>
  <si>
    <t>B</t>
  </si>
  <si>
    <t>VERSION</t>
  </si>
  <si>
    <t>4.00</t>
  </si>
  <si>
    <t>TYPEDOC</t>
  </si>
  <si>
    <t>SHOWADJU</t>
  </si>
  <si>
    <t>RECAPSIMPLE</t>
  </si>
  <si>
    <t>SHOWMONTANTS</t>
  </si>
  <si>
    <t>SHOWQUANTITES</t>
  </si>
  <si>
    <t>MONTANTSSURTETE</t>
  </si>
  <si>
    <t>MARGE</t>
  </si>
  <si>
    <t>RECAPLOCNIV9</t>
  </si>
  <si>
    <t>LIST_VALIDATION_CHECKBOX</t>
  </si>
  <si>
    <t>X</t>
  </si>
  <si>
    <t>LOCALISE</t>
  </si>
  <si>
    <t>SRC</t>
  </si>
  <si>
    <t>DVS_APP</t>
  </si>
  <si>
    <t>Coordonnées entreprise</t>
  </si>
  <si>
    <t>Nom de l'entreprise</t>
  </si>
  <si>
    <t>Nom du contact</t>
  </si>
  <si>
    <t>Adresse postale</t>
  </si>
  <si>
    <t>Code postal</t>
  </si>
  <si>
    <t>Ville</t>
  </si>
  <si>
    <t>Localité</t>
  </si>
  <si>
    <t>Boîte postale</t>
  </si>
  <si>
    <t>Téléphone</t>
  </si>
  <si>
    <t>9.</t>
  </si>
  <si>
    <t>Fax</t>
  </si>
  <si>
    <t>Tél. Portable</t>
  </si>
  <si>
    <t>E-mail</t>
  </si>
  <si>
    <t xml:space="preserve">Observation : </t>
  </si>
  <si>
    <t>Prestations supplémentaires</t>
  </si>
  <si>
    <t>Titre de la prestation</t>
  </si>
  <si>
    <t>Unité</t>
  </si>
  <si>
    <t>Quantité</t>
  </si>
  <si>
    <t>Prix unitaire</t>
  </si>
  <si>
    <t>Prix total</t>
  </si>
</sst>
</file>

<file path=xl/styles.xml><?xml version="1.0" encoding="utf-8"?>
<styleSheet xmlns="http://schemas.openxmlformats.org/spreadsheetml/2006/main">
  <numFmts count="7">
    <numFmt numFmtId="164" formatCode="#,##0"/>
    <numFmt numFmtId="165" formatCode="#,##0.00"/>
    <numFmt numFmtId="165" formatCode="#,##0.00"/>
    <numFmt numFmtId="166" formatCode="0.00%"/>
    <numFmt numFmtId="167" formatCode="#,##0.000"/>
    <numFmt numFmtId="165" formatCode="#,##0.00"/>
    <numFmt numFmtId="168" formatCode="#,##0.00\ [$€];[Red]-#,##0.00\ [$€]"/>
    <numFmt numFmtId="168" formatCode="#,##0.00\ [$€];[Red]-#,##0.00\ [$€]"/>
    <numFmt numFmtId="168" formatCode="#,##0.00\ [$€];[Red]-#,##0.00\ [$€]"/>
    <numFmt numFmtId="168" formatCode="#,##0.00\ [$€];[Red]-#,##0.00\ [$€]"/>
    <numFmt numFmtId="168" formatCode="#,##0.00\ [$€];[Red]-#,##0.00\ [$€]"/>
    <numFmt numFmtId="168" formatCode="#,##0.00\ [$€];[Red]-#,##0.00\ [$€]"/>
    <numFmt numFmtId="168" formatCode="#,##0.00\ [$€];[Red]-#,##0.00\ [$€]"/>
    <numFmt numFmtId="168" formatCode="#,##0.00\ [$€];[Red]-#,##0.00\ [$€]"/>
    <numFmt numFmtId="168" formatCode="#,##0.00\ [$€];[Red]-#,##0.00\ [$€]"/>
    <numFmt numFmtId="168" formatCode="#,##0.00\ [$€];[Red]-#,##0.00\ [$€]"/>
    <numFmt numFmtId="168" formatCode="#,##0.00\ [$€];[Red]-#,##0.00\ [$€]"/>
    <numFmt numFmtId="168" formatCode="#,##0.00\ [$€];[Red]-#,##0.00\ [$€]"/>
    <numFmt numFmtId="168" formatCode="#,##0.00\ [$€];[Red]-#,##0.00\ [$€]"/>
    <numFmt numFmtId="168" formatCode="#,##0.00\ [$€];[Red]-#,##0.00\ [$€]"/>
    <numFmt numFmtId="168" formatCode="#,##0.00\ [$€];[Red]-#,##0.00\ [$€]"/>
    <numFmt numFmtId="166" formatCode="0.00%"/>
    <numFmt numFmtId="166" formatCode="0.00%"/>
    <numFmt numFmtId="166" formatCode="0.00%"/>
    <numFmt numFmtId="169" formatCode="00000"/>
    <numFmt numFmtId="170" formatCode="0#&quot; &quot;##&quot; &quot;##&quot; &quot;##&quot; &quot;##"/>
    <numFmt numFmtId="167" formatCode="#,##0.000"/>
    <numFmt numFmtId="168" formatCode="#,##0.00\ [$€];[Red]-#,##0.00\ [$€]"/>
    <numFmt numFmtId="168" formatCode="#,##0.00\ [$€];[Red]-#,##0.00\ [$€]"/>
  </numFmts>
  <fonts count="18">
    <font>
      <sz val="11"/>
      <color theme="1"/>
      <name val="Calibri"/>
      <family val="2"/>
      <scheme val="minor"/>
    </font>
    <font>
      <sz val="8"/>
      <color theme="1"/>
      <name val="Arial"/>
      <family val="2"/>
    </font>
    <font>
      <sz val="14"/>
      <color theme="1"/>
      <name val="Arial"/>
      <family val="2"/>
    </font>
    <font>
      <b/>
      <sz val="9"/>
      <color theme="1"/>
      <name val="Arial"/>
      <family val="2"/>
    </font>
    <font>
      <sz val="7"/>
      <color theme="1"/>
      <name val="Arial"/>
      <family val="2"/>
    </font>
    <font>
      <b/>
      <sz val="14"/>
      <color theme="1"/>
      <name val="Arial"/>
      <family val="2"/>
    </font>
    <font>
      <sz val="10"/>
      <color theme="1"/>
      <name val="Arial"/>
      <family val="2"/>
    </font>
    <font>
      <b/>
      <u/>
      <sz val="12"/>
      <color theme="1"/>
      <name val="Arial"/>
      <family val="2"/>
    </font>
    <font>
      <b/>
      <sz val="11"/>
      <color theme="1"/>
      <name val="Arial"/>
      <family val="2"/>
    </font>
    <font>
      <sz val="6"/>
      <color theme="1"/>
      <name val="Arial"/>
      <family val="2"/>
    </font>
    <font>
      <b/>
      <sz val="8"/>
      <color theme="1"/>
      <name val="Arial"/>
      <family val="2"/>
    </font>
    <font>
      <i/>
      <sz val="8"/>
      <color theme="1"/>
      <name val="Arial"/>
      <family val="2"/>
    </font>
    <font>
      <b/>
      <sz val="10"/>
      <color theme="1"/>
      <name val="Arial"/>
      <family val="2"/>
    </font>
    <font>
      <u/>
      <sz val="10"/>
      <color theme="1"/>
      <name val="Arial"/>
      <family val="2"/>
    </font>
    <font>
      <b/>
      <sz val="12"/>
      <color theme="1"/>
      <name val="Arial"/>
      <family val="2"/>
    </font>
    <font>
      <sz val="11"/>
      <color theme="1"/>
      <name val="Arial"/>
      <family val="2"/>
    </font>
    <font>
      <sz val="9"/>
      <color theme="1"/>
      <name val="Arial"/>
      <family val="2"/>
    </font>
    <font>
      <sz val="8"/>
      <color indexed="81"/>
      <name val="Tahoma"/>
      <family val="2"/>
    </font>
  </fonts>
  <fills count="3">
    <fill>
      <patternFill patternType="none"/>
    </fill>
    <fill>
      <patternFill patternType="gray125"/>
    </fill>
    <fill>
      <patternFill patternType="solid">
        <fgColor rgb="FFDFDFDF"/>
        <bgColor indexed="64"/>
      </patternFill>
    </fill>
  </fills>
  <borders count="2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ck">
        <color auto="1"/>
      </left>
      <right style="thick">
        <color auto="1"/>
      </right>
      <top style="thick">
        <color auto="1"/>
      </top>
      <bottom style="thick">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s>
  <cellStyleXfs count="1">
    <xf numFmtId="0" fontId="0" fillId="0" borderId="0"/>
  </cellStyleXfs>
  <cellXfs count="111">
    <xf numFmtId="0" fontId="0" fillId="0" borderId="0" xfId="0"/>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2" borderId="4" xfId="0" applyFont="1" applyFill="1" applyBorder="1" applyAlignment="1">
      <alignment vertical="top" wrapText="1"/>
    </xf>
    <xf numFmtId="0" fontId="1" fillId="2" borderId="0" xfId="0" applyFont="1" applyFill="1" applyAlignment="1">
      <alignment vertical="top" wrapText="1"/>
    </xf>
    <xf numFmtId="0" fontId="1" fillId="0" borderId="0" xfId="0" applyFont="1" applyAlignment="1">
      <alignment vertical="top" wrapText="1"/>
    </xf>
    <xf numFmtId="0" fontId="1" fillId="0" borderId="5" xfId="0" applyFont="1" applyBorder="1" applyAlignment="1">
      <alignment vertical="top" wrapText="1"/>
    </xf>
    <xf numFmtId="0" fontId="2" fillId="0" borderId="0" xfId="0" applyFont="1" applyAlignment="1">
      <alignment horizontal="center" vertical="center" wrapText="1"/>
    </xf>
    <xf numFmtId="0" fontId="3" fillId="0" borderId="0" xfId="0" applyFont="1" applyAlignment="1">
      <alignment horizontal="left" vertical="top" wrapText="1"/>
    </xf>
    <xf numFmtId="0" fontId="4" fillId="2" borderId="0" xfId="0" applyFont="1" applyFill="1" applyAlignment="1">
      <alignment vertical="top" wrapText="1"/>
    </xf>
    <xf numFmtId="0" fontId="5"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horizontal="center" vertical="top" wrapText="1"/>
    </xf>
    <xf numFmtId="0" fontId="7" fillId="0" borderId="10" xfId="0" applyFont="1" applyBorder="1" applyAlignment="1">
      <alignment vertical="top" wrapText="1"/>
    </xf>
    <xf numFmtId="0" fontId="7" fillId="0" borderId="2" xfId="0" applyFont="1" applyBorder="1" applyAlignment="1">
      <alignment vertical="top" wrapText="1"/>
    </xf>
    <xf numFmtId="0" fontId="4" fillId="0" borderId="11" xfId="0" applyFont="1" applyBorder="1" applyAlignment="1">
      <alignment vertical="top" wrapText="1"/>
    </xf>
    <xf numFmtId="0" fontId="7" fillId="0" borderId="0" xfId="0" applyFont="1" applyAlignment="1">
      <alignment vertical="top" wrapText="1"/>
    </xf>
    <xf numFmtId="0" fontId="7" fillId="0" borderId="11" xfId="0" applyFont="1" applyBorder="1" applyAlignment="1">
      <alignment vertical="top" wrapText="1"/>
    </xf>
    <xf numFmtId="0" fontId="1" fillId="0" borderId="11" xfId="0" applyFont="1" applyBorder="1" applyAlignment="1">
      <alignment vertical="top" wrapText="1"/>
    </xf>
    <xf numFmtId="0" fontId="8" fillId="0" borderId="0" xfId="0" applyFont="1" applyAlignment="1">
      <alignment vertical="top" wrapText="1"/>
    </xf>
    <xf numFmtId="0" fontId="8" fillId="0" borderId="11" xfId="0" applyFont="1" applyBorder="1" applyAlignment="1">
      <alignment vertical="top" wrapText="1"/>
    </xf>
    <xf numFmtId="0" fontId="9" fillId="0" borderId="11" xfId="0" applyFont="1" applyBorder="1" applyAlignment="1">
      <alignment vertical="top" wrapText="1"/>
    </xf>
    <xf numFmtId="0" fontId="10" fillId="0" borderId="11" xfId="0" applyFont="1" applyBorder="1" applyAlignment="1">
      <alignment vertical="top" wrapText="1"/>
    </xf>
    <xf numFmtId="0" fontId="10" fillId="0" borderId="9" xfId="0" applyFont="1" applyBorder="1" applyAlignment="1">
      <alignment horizontal="right" vertical="top" wrapText="1"/>
    </xf>
    <xf numFmtId="164" fontId="10" fillId="0" borderId="9" xfId="0" applyNumberFormat="1" applyFont="1" applyBorder="1" applyAlignment="1">
      <alignment horizontal="right" vertical="top" wrapText="1"/>
    </xf>
    <xf numFmtId="165" fontId="10" fillId="0" borderId="12" xfId="0" applyNumberFormat="1" applyFont="1" applyBorder="1" applyAlignment="1" applyProtection="1">
      <alignment vertical="top" wrapText="1"/>
      <protection locked="0"/>
    </xf>
    <xf numFmtId="165" fontId="1" fillId="0" borderId="9" xfId="0" applyNumberFormat="1" applyFont="1" applyBorder="1" applyAlignment="1">
      <alignment vertical="top" wrapText="1"/>
    </xf>
    <xf numFmtId="166" fontId="4" fillId="0" borderId="0" xfId="0" applyNumberFormat="1" applyFont="1" applyAlignment="1">
      <alignment horizontal="right" vertical="top" wrapText="1"/>
    </xf>
    <xf numFmtId="0" fontId="11" fillId="0" borderId="11" xfId="0" applyFont="1" applyBorder="1" applyAlignment="1">
      <alignment vertical="top" wrapText="1"/>
    </xf>
    <xf numFmtId="0" fontId="12" fillId="0" borderId="0" xfId="0" applyFont="1" applyAlignment="1">
      <alignment vertical="top" wrapText="1"/>
    </xf>
    <xf numFmtId="0" fontId="12" fillId="0" borderId="11" xfId="0" applyFont="1" applyBorder="1" applyAlignment="1">
      <alignment vertical="top" wrapText="1"/>
    </xf>
    <xf numFmtId="167" fontId="10" fillId="0" borderId="9" xfId="0" applyNumberFormat="1" applyFont="1" applyBorder="1" applyAlignment="1">
      <alignment horizontal="right" vertical="top" wrapText="1"/>
    </xf>
    <xf numFmtId="165" fontId="10" fillId="0" borderId="9" xfId="0" applyNumberFormat="1" applyFont="1" applyBorder="1" applyAlignment="1">
      <alignment horizontal="right" vertical="top" wrapText="1"/>
    </xf>
    <xf numFmtId="0" fontId="1" fillId="0" borderId="0" xfId="0" applyFont="1" applyAlignment="1">
      <alignment vertical="top"/>
    </xf>
    <xf numFmtId="0" fontId="13" fillId="0" borderId="0" xfId="0" applyFont="1" applyAlignment="1">
      <alignment vertical="top" wrapText="1"/>
    </xf>
    <xf numFmtId="0" fontId="13" fillId="0" borderId="11" xfId="0" applyFont="1" applyBorder="1" applyAlignment="1">
      <alignment vertical="top" wrapText="1"/>
    </xf>
    <xf numFmtId="0" fontId="12" fillId="0" borderId="1" xfId="0" applyFont="1" applyBorder="1" applyAlignment="1">
      <alignment vertical="top" wrapText="1"/>
    </xf>
    <xf numFmtId="0" fontId="12" fillId="0" borderId="2" xfId="0" applyFont="1" applyBorder="1" applyAlignment="1">
      <alignment vertical="top" wrapText="1"/>
    </xf>
    <xf numFmtId="0" fontId="12" fillId="0" borderId="2" xfId="0" applyFont="1" applyBorder="1" applyAlignment="1">
      <alignment horizontal="right" vertical="top" wrapText="1"/>
    </xf>
    <xf numFmtId="0" fontId="12" fillId="0" borderId="3" xfId="0" applyFont="1" applyBorder="1" applyAlignment="1">
      <alignment horizontal="right" vertical="top" wrapText="1"/>
    </xf>
    <xf numFmtId="0" fontId="1" fillId="0" borderId="4" xfId="0" applyFont="1" applyBorder="1" applyAlignment="1">
      <alignment vertical="top" wrapText="1"/>
    </xf>
    <xf numFmtId="0" fontId="12" fillId="0" borderId="4" xfId="0" applyFont="1" applyBorder="1" applyAlignment="1">
      <alignment vertical="top" wrapText="1"/>
    </xf>
    <xf numFmtId="168" fontId="12" fillId="0" borderId="0" xfId="0" applyNumberFormat="1" applyFont="1" applyAlignment="1">
      <alignment horizontal="right" vertical="top" wrapText="1"/>
    </xf>
    <xf numFmtId="168" fontId="12" fillId="0" borderId="5" xfId="0" applyNumberFormat="1" applyFont="1" applyBorder="1" applyAlignment="1">
      <alignment horizontal="right" vertical="top" wrapText="1"/>
    </xf>
    <xf numFmtId="0" fontId="12" fillId="0" borderId="6" xfId="0" applyFont="1" applyBorder="1" applyAlignment="1">
      <alignment vertical="top" wrapText="1"/>
    </xf>
    <xf numFmtId="0" fontId="12" fillId="0" borderId="7" xfId="0" applyFont="1" applyBorder="1" applyAlignment="1">
      <alignment vertical="top" wrapText="1"/>
    </xf>
    <xf numFmtId="168" fontId="12" fillId="0" borderId="7" xfId="0" applyNumberFormat="1" applyFont="1" applyBorder="1" applyAlignment="1">
      <alignment horizontal="right" vertical="top" wrapText="1"/>
    </xf>
    <xf numFmtId="168" fontId="12" fillId="0" borderId="8" xfId="0" applyNumberFormat="1" applyFont="1" applyBorder="1" applyAlignment="1">
      <alignment horizontal="right" vertical="top" wrapText="1"/>
    </xf>
    <xf numFmtId="0" fontId="7" fillId="0" borderId="2" xfId="0" applyFont="1" applyBorder="1" applyAlignment="1">
      <alignment horizontal="center" vertical="top" wrapText="1"/>
    </xf>
    <xf numFmtId="0" fontId="7" fillId="0" borderId="0" xfId="0" applyFont="1" applyAlignment="1">
      <alignment horizontal="center" vertical="top" wrapText="1"/>
    </xf>
    <xf numFmtId="0" fontId="14" fillId="0" borderId="0" xfId="0" applyFont="1" applyAlignment="1">
      <alignment horizontal="left" vertical="top" wrapText="1"/>
    </xf>
    <xf numFmtId="0" fontId="14" fillId="0" borderId="0" xfId="0" applyFont="1" applyAlignment="1">
      <alignment vertical="top" wrapText="1"/>
    </xf>
    <xf numFmtId="168" fontId="14" fillId="0" borderId="0" xfId="0" applyNumberFormat="1" applyFont="1" applyAlignment="1">
      <alignment horizontal="right" vertical="top" wrapText="1"/>
    </xf>
    <xf numFmtId="0" fontId="15" fillId="0" borderId="0" xfId="0" applyFont="1" applyAlignment="1">
      <alignment horizontal="left" vertical="top" indent="1" wrapText="1"/>
    </xf>
    <xf numFmtId="0" fontId="15" fillId="0" borderId="0" xfId="0" applyFont="1" applyAlignment="1">
      <alignment vertical="top" wrapText="1"/>
    </xf>
    <xf numFmtId="168" fontId="15" fillId="0" borderId="0" xfId="0" applyNumberFormat="1" applyFont="1" applyAlignment="1">
      <alignment horizontal="right" vertical="top" indent="1" wrapText="1"/>
    </xf>
    <xf numFmtId="168" fontId="15" fillId="0" borderId="0" xfId="0" applyNumberFormat="1" applyFont="1" applyAlignment="1">
      <alignment horizontal="righ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12" fillId="0" borderId="18" xfId="0" applyFont="1" applyBorder="1" applyAlignment="1">
      <alignment vertical="top" wrapText="1"/>
    </xf>
    <xf numFmtId="168" fontId="12" fillId="0" borderId="0" xfId="0" applyNumberFormat="1" applyFont="1" applyAlignment="1">
      <alignment vertical="top" wrapText="1"/>
    </xf>
    <xf numFmtId="168" fontId="1" fillId="0" borderId="0" xfId="0" applyNumberFormat="1" applyFont="1" applyAlignment="1">
      <alignment vertical="top" wrapText="1"/>
    </xf>
    <xf numFmtId="168" fontId="1" fillId="0" borderId="19" xfId="0" applyNumberFormat="1" applyFont="1" applyBorder="1" applyAlignment="1">
      <alignment vertical="top" wrapText="1"/>
    </xf>
    <xf numFmtId="0" fontId="12" fillId="0" borderId="20" xfId="0" applyFont="1" applyBorder="1" applyAlignment="1">
      <alignment vertical="top" wrapText="1"/>
    </xf>
    <xf numFmtId="0" fontId="1" fillId="0" borderId="21" xfId="0" applyFont="1" applyBorder="1" applyAlignment="1">
      <alignment vertical="top" wrapText="1"/>
    </xf>
    <xf numFmtId="168" fontId="12" fillId="0" borderId="21" xfId="0" applyNumberFormat="1" applyFont="1" applyBorder="1" applyAlignment="1">
      <alignment vertical="top" wrapText="1"/>
    </xf>
    <xf numFmtId="168" fontId="1" fillId="0" borderId="21" xfId="0" applyNumberFormat="1" applyFont="1" applyBorder="1" applyAlignment="1">
      <alignment vertical="top" wrapText="1"/>
    </xf>
    <xf numFmtId="168" fontId="1" fillId="0" borderId="22" xfId="0" applyNumberFormat="1" applyFont="1" applyBorder="1" applyAlignment="1">
      <alignment vertical="top" wrapText="1"/>
    </xf>
    <xf numFmtId="0" fontId="16" fillId="0" borderId="0" xfId="0" applyFont="1" applyAlignment="1">
      <alignment vertical="top" wrapText="1"/>
    </xf>
    <xf numFmtId="0" fontId="3" fillId="0" borderId="0" xfId="0" applyFont="1" applyAlignment="1">
      <alignment vertical="top" wrapText="1"/>
    </xf>
    <xf numFmtId="0" fontId="6" fillId="0" borderId="0" xfId="0" applyFont="1" applyAlignment="1">
      <alignment vertical="top" wrapText="1"/>
    </xf>
    <xf numFmtId="168" fontId="6" fillId="0" borderId="0" xfId="0" applyNumberFormat="1" applyFont="1" applyAlignment="1">
      <alignment vertical="top" wrapText="1"/>
    </xf>
    <xf numFmtId="0" fontId="10" fillId="0" borderId="0" xfId="0" applyFont="1" applyAlignment="1">
      <alignment vertical="top" wrapText="1"/>
    </xf>
    <xf numFmtId="168" fontId="10" fillId="0" borderId="0" xfId="0" applyNumberFormat="1" applyFont="1" applyAlignment="1">
      <alignment horizontal="right" vertical="top" wrapText="1"/>
    </xf>
    <xf numFmtId="0" fontId="6" fillId="0" borderId="0" xfId="0" applyFont="1" applyAlignment="1">
      <alignment horizontal="right" vertical="top" wrapText="1"/>
    </xf>
    <xf numFmtId="0" fontId="6" fillId="0" borderId="23" xfId="0" applyFont="1" applyBorder="1" applyAlignment="1">
      <alignment vertical="top" wrapText="1"/>
    </xf>
    <xf numFmtId="0" fontId="6" fillId="0" borderId="0" xfId="0" applyFont="1" applyAlignment="1">
      <alignment horizontal="left" vertical="top" wrapText="1"/>
    </xf>
    <xf numFmtId="0" fontId="6" fillId="0" borderId="9" xfId="0" applyFont="1" applyBorder="1" applyAlignment="1">
      <alignment vertical="top" wrapText="1"/>
    </xf>
    <xf numFmtId="166" fontId="6" fillId="0" borderId="10" xfId="0" applyNumberFormat="1" applyFont="1" applyBorder="1" applyAlignment="1">
      <alignment horizontal="right" vertical="top" wrapText="1"/>
    </xf>
    <xf numFmtId="0" fontId="6" fillId="0" borderId="0" xfId="0" applyFont="1" applyAlignment="1">
      <alignment vertical="top"/>
    </xf>
    <xf numFmtId="166" fontId="6" fillId="0" borderId="11" xfId="0" applyNumberFormat="1" applyFont="1" applyBorder="1" applyAlignment="1">
      <alignment horizontal="right" vertical="top" wrapText="1"/>
    </xf>
    <xf numFmtId="166" fontId="6" fillId="0" borderId="24" xfId="0" applyNumberFormat="1" applyFont="1" applyBorder="1" applyAlignment="1">
      <alignment horizontal="right" vertical="top" wrapText="1"/>
    </xf>
    <xf numFmtId="0" fontId="12" fillId="0" borderId="0" xfId="0" applyFont="1" applyAlignment="1">
      <alignment horizontal="center" vertical="top" wrapText="1"/>
    </xf>
    <xf numFmtId="0" fontId="6" fillId="0" borderId="12" xfId="0" applyFont="1" applyBorder="1" applyAlignment="1" applyProtection="1">
      <alignment vertical="top" wrapText="1"/>
      <protection locked="0"/>
    </xf>
    <xf numFmtId="169" fontId="6" fillId="0" borderId="12" xfId="0" applyNumberFormat="1" applyFont="1" applyBorder="1" applyAlignment="1" applyProtection="1">
      <alignment vertical="top" wrapText="1"/>
      <protection locked="0"/>
    </xf>
    <xf numFmtId="170" fontId="6" fillId="0" borderId="12" xfId="0" applyNumberFormat="1" applyFont="1" applyBorder="1" applyAlignment="1" applyProtection="1">
      <alignment vertical="top" wrapText="1"/>
      <protection locked="0"/>
    </xf>
    <xf numFmtId="0" fontId="14" fillId="0" borderId="0" xfId="0" applyFont="1" applyAlignment="1">
      <alignment horizontal="center" vertical="top" wrapText="1"/>
    </xf>
    <xf numFmtId="0" fontId="6" fillId="0" borderId="0" xfId="0" applyFont="1" applyAlignment="1">
      <alignment horizontal="center" vertical="top" wrapText="1"/>
    </xf>
    <xf numFmtId="0" fontId="6" fillId="0" borderId="12" xfId="0" applyFont="1" applyBorder="1" applyAlignment="1" applyProtection="1">
      <alignment horizontal="left" vertical="top" wrapText="1"/>
      <protection locked="0"/>
    </xf>
    <xf numFmtId="0" fontId="6" fillId="0" borderId="12" xfId="0" applyFont="1" applyBorder="1" applyAlignment="1" applyProtection="1">
      <alignment horizontal="center" vertical="top" wrapText="1"/>
      <protection locked="0"/>
    </xf>
    <xf numFmtId="167" fontId="6" fillId="0" borderId="12" xfId="0" applyNumberFormat="1" applyFont="1" applyBorder="1" applyAlignment="1" applyProtection="1">
      <alignment horizontal="right" vertical="top" wrapText="1"/>
      <protection locked="0"/>
    </xf>
    <xf numFmtId="168" fontId="6" fillId="0" borderId="12" xfId="0" applyNumberFormat="1" applyFont="1" applyBorder="1" applyAlignment="1" applyProtection="1">
      <alignment horizontal="right" vertical="top" wrapText="1"/>
      <protection locked="0"/>
    </xf>
    <xf numFmtId="168" fontId="6" fillId="0" borderId="9" xfId="0" applyNumberFormat="1" applyFont="1" applyBorder="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jpeg"/><Relationship Id="rId6" Type="http://schemas.openxmlformats.org/officeDocument/2006/relationships/image" Target="../media/image6.jpeg"/><Relationship Id="rId7"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5</xdr:col>
      <xdr:colOff>304800</xdr:colOff>
      <xdr:row>3</xdr:row>
      <xdr:rowOff>52388</xdr:rowOff>
    </xdr:from>
    <xdr:to>
      <xdr:col>6</xdr:col>
      <xdr:colOff>527550</xdr:colOff>
      <xdr:row>7</xdr:row>
      <xdr:rowOff>63979</xdr:rowOff>
    </xdr:to>
    <xdr:pic>
      <xdr:nvPicPr>
        <xdr:cNvPr id="2" name="Picture 1" descr="{5bc65057-8c67-48ea-ad16-8a03816dc6e4}"/>
        <xdr:cNvPicPr>
          <a:picLocks noChangeAspect="1"/>
        </xdr:cNvPicPr>
      </xdr:nvPicPr>
      <xdr:blipFill>
        <a:blip xmlns:r="http://schemas.openxmlformats.org/officeDocument/2006/relationships" r:embed="rId1"/>
        <a:stretch>
          <a:fillRect/>
        </a:stretch>
      </xdr:blipFill>
      <xdr:spPr>
        <a:xfrm>
          <a:off x="4191000" y="395288"/>
          <a:ext cx="1080000" cy="468791"/>
        </a:xfrm>
        <a:prstGeom prst="rect">
          <a:avLst/>
        </a:prstGeom>
      </xdr:spPr>
    </xdr:pic>
    <xdr:clientData/>
  </xdr:twoCellAnchor>
  <xdr:twoCellAnchor editAs="oneCell">
    <xdr:from>
      <xdr:col>4</xdr:col>
      <xdr:colOff>0</xdr:colOff>
      <xdr:row>28</xdr:row>
      <xdr:rowOff>66675</xdr:rowOff>
    </xdr:from>
    <xdr:to>
      <xdr:col>7</xdr:col>
      <xdr:colOff>966165</xdr:colOff>
      <xdr:row>43</xdr:row>
      <xdr:rowOff>40382</xdr:rowOff>
    </xdr:to>
    <xdr:pic>
      <xdr:nvPicPr>
        <xdr:cNvPr id="3" name="Picture 2" descr="{516db11c-a339-4253-bb7e-d3fd8063d933}"/>
        <xdr:cNvPicPr>
          <a:picLocks noChangeAspect="1"/>
        </xdr:cNvPicPr>
      </xdr:nvPicPr>
      <xdr:blipFill>
        <a:blip xmlns:r="http://schemas.openxmlformats.org/officeDocument/2006/relationships" r:embed="rId2"/>
        <a:stretch>
          <a:fillRect/>
        </a:stretch>
      </xdr:blipFill>
      <xdr:spPr>
        <a:xfrm>
          <a:off x="2924175" y="3267075"/>
          <a:ext cx="3614115" cy="1688207"/>
        </a:xfrm>
        <a:prstGeom prst="rect">
          <a:avLst/>
        </a:prstGeom>
      </xdr:spPr>
    </xdr:pic>
    <xdr:clientData/>
  </xdr:twoCellAnchor>
  <xdr:twoCellAnchor editAs="oneCell">
    <xdr:from>
      <xdr:col>4</xdr:col>
      <xdr:colOff>33338</xdr:colOff>
      <xdr:row>49</xdr:row>
      <xdr:rowOff>80963</xdr:rowOff>
    </xdr:from>
    <xdr:to>
      <xdr:col>4</xdr:col>
      <xdr:colOff>922337</xdr:colOff>
      <xdr:row>54</xdr:row>
      <xdr:rowOff>30895</xdr:rowOff>
    </xdr:to>
    <xdr:pic>
      <xdr:nvPicPr>
        <xdr:cNvPr id="4" name="Picture 3" descr="{eddce302-a31e-41ad-bb4a-a8be46e90b50}"/>
        <xdr:cNvPicPr>
          <a:picLocks noChangeAspect="1"/>
        </xdr:cNvPicPr>
      </xdr:nvPicPr>
      <xdr:blipFill>
        <a:blip xmlns:r="http://schemas.openxmlformats.org/officeDocument/2006/relationships" r:embed="rId3"/>
        <a:stretch>
          <a:fillRect/>
        </a:stretch>
      </xdr:blipFill>
      <xdr:spPr>
        <a:xfrm>
          <a:off x="2957513" y="5681663"/>
          <a:ext cx="889000" cy="521433"/>
        </a:xfrm>
        <a:prstGeom prst="rect">
          <a:avLst/>
        </a:prstGeom>
      </xdr:spPr>
    </xdr:pic>
    <xdr:clientData/>
  </xdr:twoCellAnchor>
  <xdr:twoCellAnchor editAs="oneCell">
    <xdr:from>
      <xdr:col>1</xdr:col>
      <xdr:colOff>33338</xdr:colOff>
      <xdr:row>79</xdr:row>
      <xdr:rowOff>47625</xdr:rowOff>
    </xdr:from>
    <xdr:to>
      <xdr:col>1</xdr:col>
      <xdr:colOff>636587</xdr:colOff>
      <xdr:row>81</xdr:row>
      <xdr:rowOff>58992</xdr:rowOff>
    </xdr:to>
    <xdr:pic>
      <xdr:nvPicPr>
        <xdr:cNvPr id="5" name="Picture 4" descr="{5962ee9a-2327-401e-899a-e17115911559}"/>
        <xdr:cNvPicPr>
          <a:picLocks noChangeAspect="1"/>
        </xdr:cNvPicPr>
      </xdr:nvPicPr>
      <xdr:blipFill>
        <a:blip xmlns:r="http://schemas.openxmlformats.org/officeDocument/2006/relationships" r:embed="rId4"/>
        <a:stretch>
          <a:fillRect/>
        </a:stretch>
      </xdr:blipFill>
      <xdr:spPr>
        <a:xfrm>
          <a:off x="42863" y="9077325"/>
          <a:ext cx="603250" cy="239967"/>
        </a:xfrm>
        <a:prstGeom prst="rect">
          <a:avLst/>
        </a:prstGeom>
      </xdr:spPr>
    </xdr:pic>
    <xdr:clientData/>
  </xdr:twoCellAnchor>
  <xdr:twoCellAnchor editAs="oneCell">
    <xdr:from>
      <xdr:col>1</xdr:col>
      <xdr:colOff>33338</xdr:colOff>
      <xdr:row>70</xdr:row>
      <xdr:rowOff>109538</xdr:rowOff>
    </xdr:from>
    <xdr:to>
      <xdr:col>1</xdr:col>
      <xdr:colOff>636587</xdr:colOff>
      <xdr:row>76</xdr:row>
      <xdr:rowOff>176</xdr:rowOff>
    </xdr:to>
    <xdr:pic>
      <xdr:nvPicPr>
        <xdr:cNvPr id="6" name="Picture 5" descr="{0720bedd-f59a-46c4-984b-dc1c642c41d4}"/>
        <xdr:cNvPicPr>
          <a:picLocks noChangeAspect="1"/>
        </xdr:cNvPicPr>
      </xdr:nvPicPr>
      <xdr:blipFill>
        <a:blip xmlns:r="http://schemas.openxmlformats.org/officeDocument/2006/relationships" r:embed="rId5"/>
        <a:stretch>
          <a:fillRect/>
        </a:stretch>
      </xdr:blipFill>
      <xdr:spPr>
        <a:xfrm>
          <a:off x="42863" y="8110538"/>
          <a:ext cx="603250" cy="576439"/>
        </a:xfrm>
        <a:prstGeom prst="rect">
          <a:avLst/>
        </a:prstGeom>
      </xdr:spPr>
    </xdr:pic>
    <xdr:clientData/>
  </xdr:twoCellAnchor>
  <xdr:twoCellAnchor editAs="oneCell">
    <xdr:from>
      <xdr:col>1</xdr:col>
      <xdr:colOff>33338</xdr:colOff>
      <xdr:row>65</xdr:row>
      <xdr:rowOff>38100</xdr:rowOff>
    </xdr:from>
    <xdr:to>
      <xdr:col>1</xdr:col>
      <xdr:colOff>636587</xdr:colOff>
      <xdr:row>67</xdr:row>
      <xdr:rowOff>72736</xdr:rowOff>
    </xdr:to>
    <xdr:pic>
      <xdr:nvPicPr>
        <xdr:cNvPr id="7" name="Picture 6" descr="{2eb2b30c-9d67-43a5-9f0f-da3905da27d0}"/>
        <xdr:cNvPicPr>
          <a:picLocks noChangeAspect="1"/>
        </xdr:cNvPicPr>
      </xdr:nvPicPr>
      <xdr:blipFill>
        <a:blip xmlns:r="http://schemas.openxmlformats.org/officeDocument/2006/relationships" r:embed="rId6"/>
        <a:stretch>
          <a:fillRect/>
        </a:stretch>
      </xdr:blipFill>
      <xdr:spPr>
        <a:xfrm>
          <a:off x="42863" y="7467600"/>
          <a:ext cx="603250" cy="263236"/>
        </a:xfrm>
        <a:prstGeom prst="rect">
          <a:avLst/>
        </a:prstGeom>
      </xdr:spPr>
    </xdr:pic>
    <xdr:clientData/>
  </xdr:twoCellAnchor>
  <xdr:twoCellAnchor editAs="oneCell">
    <xdr:from>
      <xdr:col>1</xdr:col>
      <xdr:colOff>33338</xdr:colOff>
      <xdr:row>58</xdr:row>
      <xdr:rowOff>85725</xdr:rowOff>
    </xdr:from>
    <xdr:to>
      <xdr:col>1</xdr:col>
      <xdr:colOff>636587</xdr:colOff>
      <xdr:row>60</xdr:row>
      <xdr:rowOff>20623</xdr:rowOff>
    </xdr:to>
    <xdr:pic>
      <xdr:nvPicPr>
        <xdr:cNvPr id="8" name="Picture 7" descr="{5b849917-3c02-4cf3-851f-8fdf78ce02a3}"/>
        <xdr:cNvPicPr>
          <a:picLocks noChangeAspect="1"/>
        </xdr:cNvPicPr>
      </xdr:nvPicPr>
      <xdr:blipFill>
        <a:blip xmlns:r="http://schemas.openxmlformats.org/officeDocument/2006/relationships" r:embed="rId7"/>
        <a:stretch>
          <a:fillRect/>
        </a:stretch>
      </xdr:blipFill>
      <xdr:spPr>
        <a:xfrm>
          <a:off x="42863" y="6715125"/>
          <a:ext cx="603250" cy="1634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B1:I86"/>
  <sheetViews>
    <sheetView showGridLines="0" workbookViewId="0"/>
  </sheetViews>
  <sheetFormatPr defaultRowHeight="9.001125" customHeight="1"/>
  <cols>
    <col min="1" max="1" width="0.140625" customWidth="1"/>
    <col min="2" max="2" width="10.140625" customWidth="1"/>
    <col min="3" max="3" width="31.28515625" customWidth="1"/>
    <col min="4" max="4" width="2.28515625" customWidth="1"/>
    <col min="5" max="5" width="14.42578125" customWidth="1"/>
    <col min="6" max="6" width="12.85546875" customWidth="1"/>
    <col min="7" max="7" width="12.42578125" customWidth="1"/>
    <col min="8" max="8" width="14.5703125" customWidth="1"/>
    <col min="9" max="9" width="2.140625" customWidth="1"/>
    <col min="10" max="10" width="10.7109375" customWidth="1"/>
    <col min="11" max="11" width="10.7109375" customWidth="1"/>
    <col min="12" max="12" width="10.7109375" customWidth="1"/>
    <col min="13" max="13" width="10.7109375" customWidth="1"/>
    <col min="14" max="14" width="10.7109375" customWidth="1"/>
    <col min="15" max="15" width="10.7109375" customWidth="1"/>
    <col min="16" max="16" width="10.7109375" customWidth="1"/>
    <col min="17" max="17" width="10.7109375" customWidth="1"/>
    <col min="18" max="18" width="10.7109375" customWidth="1"/>
    <col min="19" max="19" width="10.7109375" customWidth="1"/>
    <col min="20" max="20" width="10.7109375" customWidth="1"/>
    <col min="21" max="21" width="10.7109375" customWidth="1"/>
    <col min="22" max="22" width="10.7109375" customWidth="1"/>
    <col min="23" max="23" width="10.7109375" customWidth="1"/>
    <col min="24" max="24" width="10.7109375" customWidth="1"/>
    <col min="25" max="25" width="10.7109375" customWidth="1"/>
    <col min="26" max="26" width="10.7109375" customWidth="1"/>
    <col min="27" max="27" width="10.7109375" customWidth="1"/>
    <col min="28" max="28" width="10.7109375" customWidth="1"/>
    <col min="29" max="29" width="10.7109375" customWidth="1"/>
    <col min="30" max="30" width="10.7109375" customWidth="1"/>
    <col min="31" max="31" width="10.7109375" customWidth="1"/>
    <col min="32" max="32" width="10.7109375" customWidth="1"/>
    <col min="33" max="33" width="10.7109375" customWidth="1"/>
    <col min="34" max="34" width="10.7109375" customWidth="1"/>
    <col min="35" max="35" width="10.7109375" customWidth="1"/>
    <col min="36" max="36" width="10.7109375" customWidth="1"/>
    <col min="37" max="37" width="10.7109375" customWidth="1"/>
    <col min="38" max="38" width="10.7109375" customWidth="1"/>
    <col min="39" max="39" width="10.7109375" customWidth="1"/>
    <col min="40" max="40" width="10.7109375" customWidth="1"/>
    <col min="41" max="41" width="10.7109375" customWidth="1"/>
    <col min="42" max="42" width="10.7109375" customWidth="1"/>
    <col min="43" max="43" width="10.7109375" customWidth="1"/>
    <col min="44" max="44" width="10.7109375" customWidth="1"/>
    <col min="45" max="45" width="10.7109375" customWidth="1"/>
    <col min="46" max="46" width="10.7109375" customWidth="1"/>
    <col min="47" max="47" width="10.7109375" customWidth="1"/>
    <col min="48" max="48" width="10.7109375" customWidth="1"/>
    <col min="49" max="49" width="10.7109375" customWidth="1"/>
    <col min="50" max="50" width="10.7109375" customWidth="1"/>
    <col min="51" max="51" width="10.7109375" customWidth="1"/>
    <col min="52" max="52" width="10.7109375" customWidth="1"/>
    <col min="53" max="53" width="10.7109375" customWidth="1"/>
    <col min="54" max="54" width="10.7109375" customWidth="1"/>
    <col min="55" max="55" width="10.7109375" customWidth="1"/>
    <col min="56" max="56" width="10.7109375" customWidth="1"/>
    <col min="57" max="57" width="10.7109375" customWidth="1"/>
    <col min="58" max="58" width="10.7109375" customWidth="1"/>
    <col min="59" max="59" width="10.7109375" customWidth="1"/>
    <col min="60" max="60" width="10.7109375" customWidth="1"/>
    <col min="61" max="61" width="10.7109375" customWidth="1"/>
    <col min="62" max="62" width="10.7109375" customWidth="1"/>
    <col min="63" max="63" width="10.7109375" customWidth="1"/>
    <col min="64" max="64" width="10.7109375" customWidth="1"/>
    <col min="65" max="65" width="10.7109375" customWidth="1"/>
    <col min="66" max="66" width="10.7109375" customWidth="1"/>
    <col min="67" max="67" width="10.7109375" customWidth="1"/>
    <col min="68" max="68" width="10.7109375" customWidth="1"/>
    <col min="69" max="69" width="10.7109375" customWidth="1"/>
  </cols>
  <sheetData>
    <row r="1" spans="2:9" ht="9.00113" customHeight="1">
      <c r="B1" s="1"/>
      <c r="C1" s="2"/>
      <c r="D1" s="3"/>
      <c r="E1" s="3"/>
      <c r="F1" s="3"/>
      <c r="G1" s="3"/>
      <c r="H1" s="3"/>
      <c r="I1" s="4"/>
    </row>
    <row r="2" spans="2:9" ht="9.00113" customHeight="1">
      <c r="B2" s="5"/>
      <c r="C2" s="6"/>
      <c r="D2" s="7"/>
      <c r="E2" s="7"/>
      <c r="F2" s="7"/>
      <c r="G2" s="7"/>
      <c r="H2" s="7"/>
      <c r="I2" s="8"/>
    </row>
    <row r="3" spans="2:9" ht="9.00113" customHeight="1">
      <c r="B3" s="5"/>
      <c r="C3" s="6"/>
      <c r="D3" s="7"/>
      <c r="E3" s="7"/>
      <c r="F3" s="7"/>
      <c r="G3" s="7"/>
      <c r="H3" s="7"/>
      <c r="I3" s="8"/>
    </row>
    <row r="4" spans="2:9" ht="9.00113" customHeight="1">
      <c r="B4" s="5"/>
      <c r="C4" s="6"/>
      <c r="D4" s="7"/>
      <c r="E4" s="7"/>
      <c r="F4" s="7"/>
      <c r="G4" s="7"/>
      <c r="H4" s="7"/>
      <c r="I4" s="8"/>
    </row>
    <row r="5" spans="2:9" ht="9.00113" customHeight="1">
      <c r="B5" s="5"/>
      <c r="C5" s="6"/>
      <c r="D5" s="7"/>
      <c r="E5" s="7"/>
      <c r="F5" s="7"/>
      <c r="G5" s="7"/>
      <c r="H5" s="7"/>
      <c r="I5" s="8"/>
    </row>
    <row r="6" spans="2:9" ht="9.00113" customHeight="1">
      <c r="B6" s="5"/>
      <c r="C6" s="6"/>
      <c r="D6" s="7"/>
      <c r="E6" s="7"/>
      <c r="F6" s="7"/>
      <c r="G6" s="7"/>
      <c r="H6" s="7"/>
      <c r="I6" s="8"/>
    </row>
    <row r="7" spans="2:9" ht="9.00113" customHeight="1">
      <c r="B7" s="5"/>
      <c r="C7" s="6"/>
      <c r="D7" s="7"/>
      <c r="E7" s="7"/>
      <c r="F7" s="7"/>
      <c r="G7" s="7"/>
      <c r="H7" s="7"/>
      <c r="I7" s="8"/>
    </row>
    <row r="8" spans="2:9" ht="9.00113" customHeight="1">
      <c r="B8" s="5"/>
      <c r="C8" s="6"/>
      <c r="D8" s="7"/>
      <c r="E8" s="7"/>
      <c r="F8" s="7"/>
      <c r="G8" s="7"/>
      <c r="H8" s="7"/>
      <c r="I8" s="8"/>
    </row>
    <row r="9" spans="2:9" ht="9.00113" customHeight="1">
      <c r="B9" s="5"/>
      <c r="C9" s="6"/>
      <c r="D9" s="7"/>
      <c r="E9" s="7"/>
      <c r="F9" s="7"/>
      <c r="G9" s="7"/>
      <c r="H9" s="7"/>
      <c r="I9" s="8"/>
    </row>
    <row r="10" spans="2:9" ht="9.00113" customHeight="1">
      <c r="B10" s="5"/>
      <c r="C10" s="6"/>
      <c r="D10" s="7"/>
      <c r="E10" s="7"/>
      <c r="F10" s="7"/>
      <c r="G10" s="7"/>
      <c r="H10" s="7"/>
      <c r="I10" s="8"/>
    </row>
    <row r="11" spans="2:9" ht="9.00113" customHeight="1">
      <c r="B11" s="5"/>
      <c r="C11" s="6"/>
      <c r="D11" s="7"/>
      <c r="E11" s="9">
        <f>IF('Paramètres'!C5&lt;&gt;"",'Paramètres'!C5,"")</f>
        <v/>
      </c>
      <c r="F11" s="9"/>
      <c r="G11" s="9"/>
      <c r="H11" s="9"/>
      <c r="I11" s="8"/>
    </row>
    <row r="12" spans="2:9" ht="9.00113" customHeight="1">
      <c r="B12" s="5"/>
      <c r="C12" s="6"/>
      <c r="D12" s="7"/>
      <c r="E12" s="9"/>
      <c r="F12" s="9"/>
      <c r="G12" s="9"/>
      <c r="H12" s="9"/>
      <c r="I12" s="8"/>
    </row>
    <row r="13" spans="2:9" ht="9.00113" customHeight="1">
      <c r="B13" s="5"/>
      <c r="C13" s="6"/>
      <c r="D13" s="7"/>
      <c r="E13" s="9"/>
      <c r="F13" s="9"/>
      <c r="G13" s="9"/>
      <c r="H13" s="9"/>
      <c r="I13" s="8"/>
    </row>
    <row r="14" spans="2:9" ht="9.00113" customHeight="1">
      <c r="B14" s="5"/>
      <c r="C14" s="6"/>
      <c r="D14" s="7"/>
      <c r="E14" s="9"/>
      <c r="F14" s="9"/>
      <c r="G14" s="9"/>
      <c r="H14" s="9"/>
      <c r="I14" s="8"/>
    </row>
    <row r="15" spans="2:9" ht="9.00113" customHeight="1">
      <c r="B15" s="5"/>
      <c r="C15" s="6"/>
      <c r="D15" s="7"/>
      <c r="E15" s="9"/>
      <c r="F15" s="9"/>
      <c r="G15" s="9"/>
      <c r="H15" s="9"/>
      <c r="I15" s="8"/>
    </row>
    <row r="16" spans="2:9" ht="9.00113" customHeight="1">
      <c r="B16" s="5"/>
      <c r="C16" s="6"/>
      <c r="D16" s="7"/>
      <c r="E16" s="9"/>
      <c r="F16" s="9"/>
      <c r="G16" s="9"/>
      <c r="H16" s="9"/>
      <c r="I16" s="8"/>
    </row>
    <row r="17" spans="2:9" ht="9.00113" customHeight="1">
      <c r="B17" s="5"/>
      <c r="C17" s="6"/>
      <c r="D17" s="7"/>
      <c r="E17" s="9"/>
      <c r="F17" s="9"/>
      <c r="G17" s="9"/>
      <c r="H17" s="9"/>
      <c r="I17" s="8"/>
    </row>
    <row r="18" spans="2:9" ht="9.00113" customHeight="1">
      <c r="B18" s="5"/>
      <c r="C18" s="6"/>
      <c r="D18" s="7"/>
      <c r="E18" s="9"/>
      <c r="F18" s="9"/>
      <c r="G18" s="9"/>
      <c r="H18" s="9"/>
      <c r="I18" s="8"/>
    </row>
    <row r="19" spans="2:9" ht="9.00113" customHeight="1">
      <c r="B19" s="5"/>
      <c r="C19" s="6"/>
      <c r="D19" s="7"/>
      <c r="E19" s="9"/>
      <c r="F19" s="9"/>
      <c r="G19" s="9"/>
      <c r="H19" s="9"/>
      <c r="I19" s="8"/>
    </row>
    <row r="20" spans="2:9" ht="9.00113" customHeight="1">
      <c r="B20" s="5"/>
      <c r="C20" s="6"/>
      <c r="D20" s="7"/>
      <c r="E20" s="9">
        <f>IF('Paramètres'!C24&lt;&gt;"",'Paramètres'!C24,"") &amp; CHAR(10) &amp; IF('Paramètres'!C26&lt;&gt;"",'Paramètres'!C26,"") &amp; CHAR(10) &amp; IF('Paramètres'!C28&lt;&gt;"",'Paramètres'!C28,"")</f>
        <v/>
      </c>
      <c r="F20" s="9"/>
      <c r="G20" s="9"/>
      <c r="H20" s="9"/>
      <c r="I20" s="8"/>
    </row>
    <row r="21" spans="2:9" ht="9.00113" customHeight="1">
      <c r="B21" s="5"/>
      <c r="C21" s="6"/>
      <c r="D21" s="7"/>
      <c r="E21" s="9"/>
      <c r="F21" s="9"/>
      <c r="G21" s="9"/>
      <c r="H21" s="9"/>
      <c r="I21" s="8"/>
    </row>
    <row r="22" spans="2:9" ht="9.00113" customHeight="1">
      <c r="B22" s="5"/>
      <c r="C22" s="6"/>
      <c r="D22" s="7"/>
      <c r="E22" s="9"/>
      <c r="F22" s="9"/>
      <c r="G22" s="9"/>
      <c r="H22" s="9"/>
      <c r="I22" s="8"/>
    </row>
    <row r="23" spans="2:9" ht="9.00113" customHeight="1">
      <c r="B23" s="5"/>
      <c r="C23" s="6"/>
      <c r="D23" s="7"/>
      <c r="E23" s="9"/>
      <c r="F23" s="9"/>
      <c r="G23" s="9"/>
      <c r="H23" s="9"/>
      <c r="I23" s="8"/>
    </row>
    <row r="24" spans="2:9" ht="9.00113" customHeight="1">
      <c r="B24" s="5"/>
      <c r="C24" s="6"/>
      <c r="D24" s="7"/>
      <c r="E24" s="9"/>
      <c r="F24" s="9"/>
      <c r="G24" s="9"/>
      <c r="H24" s="9"/>
      <c r="I24" s="8"/>
    </row>
    <row r="25" spans="2:9" ht="9.00113" customHeight="1">
      <c r="B25" s="5"/>
      <c r="C25" s="6"/>
      <c r="D25" s="7"/>
      <c r="E25" s="9"/>
      <c r="F25" s="9"/>
      <c r="G25" s="9"/>
      <c r="H25" s="9"/>
      <c r="I25" s="8"/>
    </row>
    <row r="26" spans="2:9" ht="9.00113" customHeight="1">
      <c r="B26" s="5"/>
      <c r="C26" s="6"/>
      <c r="D26" s="7"/>
      <c r="E26" s="9"/>
      <c r="F26" s="9"/>
      <c r="G26" s="9"/>
      <c r="H26" s="9"/>
      <c r="I26" s="8"/>
    </row>
    <row r="27" spans="2:9" ht="9.00113" customHeight="1">
      <c r="B27" s="5"/>
      <c r="C27" s="6"/>
      <c r="D27" s="7"/>
      <c r="E27" s="9"/>
      <c r="F27" s="9"/>
      <c r="G27" s="9"/>
      <c r="H27" s="9"/>
      <c r="I27" s="8"/>
    </row>
    <row r="28" spans="2:9" ht="9.00113" customHeight="1">
      <c r="B28" s="5"/>
      <c r="C28" s="6"/>
      <c r="D28" s="7"/>
      <c r="E28" s="7"/>
      <c r="F28" s="7"/>
      <c r="G28" s="7"/>
      <c r="H28" s="7"/>
      <c r="I28" s="8"/>
    </row>
    <row r="29" spans="2:9" ht="9.00113" customHeight="1">
      <c r="B29" s="5"/>
      <c r="C29" s="6"/>
      <c r="D29" s="7"/>
      <c r="E29" s="7"/>
      <c r="F29" s="7"/>
      <c r="G29" s="7"/>
      <c r="H29" s="7"/>
      <c r="I29" s="8"/>
    </row>
    <row r="30" spans="2:9" ht="9.00113" customHeight="1">
      <c r="B30" s="5"/>
      <c r="C30" s="6"/>
      <c r="D30" s="7"/>
      <c r="E30" s="7"/>
      <c r="F30" s="7"/>
      <c r="G30" s="7"/>
      <c r="H30" s="7"/>
      <c r="I30" s="8"/>
    </row>
    <row r="31" spans="2:9" ht="9.00113" customHeight="1">
      <c r="B31" s="5"/>
      <c r="C31" s="6"/>
      <c r="D31" s="7"/>
      <c r="E31" s="7"/>
      <c r="F31" s="7"/>
      <c r="G31" s="7"/>
      <c r="H31" s="7"/>
      <c r="I31" s="8"/>
    </row>
    <row r="32" spans="2:9" ht="9.00113" customHeight="1">
      <c r="B32" s="5"/>
      <c r="C32" s="6"/>
      <c r="D32" s="7"/>
      <c r="E32" s="7"/>
      <c r="F32" s="7"/>
      <c r="G32" s="7"/>
      <c r="H32" s="7"/>
      <c r="I32" s="8"/>
    </row>
    <row r="33" spans="2:9" ht="9.00113" customHeight="1">
      <c r="B33" s="5"/>
      <c r="C33" s="6"/>
      <c r="D33" s="7"/>
      <c r="E33" s="7"/>
      <c r="F33" s="7"/>
      <c r="G33" s="7"/>
      <c r="H33" s="7"/>
      <c r="I33" s="8"/>
    </row>
    <row r="34" spans="2:9" ht="9.00113" customHeight="1">
      <c r="B34" s="5"/>
      <c r="C34" s="6"/>
      <c r="D34" s="7"/>
      <c r="E34" s="7"/>
      <c r="F34" s="7"/>
      <c r="G34" s="7"/>
      <c r="H34" s="7"/>
      <c r="I34" s="8"/>
    </row>
    <row r="35" spans="2:9" ht="9.00113" customHeight="1">
      <c r="B35" s="5"/>
      <c r="C35" s="6"/>
      <c r="D35" s="7"/>
      <c r="E35" s="7"/>
      <c r="F35" s="7"/>
      <c r="G35" s="7"/>
      <c r="H35" s="7"/>
      <c r="I35" s="8"/>
    </row>
    <row r="36" spans="2:9" ht="9.00113" customHeight="1">
      <c r="B36" s="5"/>
      <c r="C36" s="6"/>
      <c r="D36" s="7"/>
      <c r="E36" s="7"/>
      <c r="F36" s="7"/>
      <c r="G36" s="7"/>
      <c r="H36" s="7"/>
      <c r="I36" s="8"/>
    </row>
    <row r="37" spans="2:9" ht="9.00113" customHeight="1">
      <c r="B37" s="5"/>
      <c r="C37" s="6"/>
      <c r="D37" s="7"/>
      <c r="E37" s="7"/>
      <c r="F37" s="7"/>
      <c r="G37" s="7"/>
      <c r="H37" s="7"/>
      <c r="I37" s="8"/>
    </row>
    <row r="38" spans="2:9" ht="9.00113" customHeight="1">
      <c r="B38" s="5"/>
      <c r="C38" s="6"/>
      <c r="D38" s="7"/>
      <c r="E38" s="7"/>
      <c r="F38" s="7"/>
      <c r="G38" s="7"/>
      <c r="H38" s="7"/>
      <c r="I38" s="8"/>
    </row>
    <row r="39" spans="2:9" ht="9.00113" customHeight="1">
      <c r="B39" s="5"/>
      <c r="C39" s="6"/>
      <c r="D39" s="7"/>
      <c r="E39" s="7"/>
      <c r="F39" s="7"/>
      <c r="G39" s="7"/>
      <c r="H39" s="7"/>
      <c r="I39" s="8"/>
    </row>
    <row r="40" spans="2:9" ht="9.00113" customHeight="1">
      <c r="B40" s="5"/>
      <c r="C40" s="6"/>
      <c r="D40" s="7"/>
      <c r="E40" s="7"/>
      <c r="F40" s="7"/>
      <c r="G40" s="7"/>
      <c r="H40" s="7"/>
      <c r="I40" s="8"/>
    </row>
    <row r="41" spans="2:9" ht="9.00113" customHeight="1">
      <c r="B41" s="5"/>
      <c r="C41" s="6"/>
      <c r="D41" s="7"/>
      <c r="E41" s="7"/>
      <c r="F41" s="7"/>
      <c r="G41" s="7"/>
      <c r="H41" s="7"/>
      <c r="I41" s="8"/>
    </row>
    <row r="42" spans="2:9" ht="9.00113" customHeight="1">
      <c r="B42" s="5"/>
      <c r="C42" s="6"/>
      <c r="D42" s="7"/>
      <c r="E42" s="7"/>
      <c r="F42" s="7"/>
      <c r="G42" s="7"/>
      <c r="H42" s="7"/>
      <c r="I42" s="8"/>
    </row>
    <row r="43" spans="2:9" ht="9.00113" customHeight="1">
      <c r="B43" s="5"/>
      <c r="C43" s="6"/>
      <c r="D43" s="7"/>
      <c r="E43" s="7"/>
      <c r="F43" s="7"/>
      <c r="G43" s="7"/>
      <c r="H43" s="7"/>
      <c r="I43" s="8"/>
    </row>
    <row r="44" spans="2:9" ht="9.00113" customHeight="1">
      <c r="B44" s="5"/>
      <c r="C44" s="6"/>
      <c r="D44" s="7"/>
      <c r="E44" s="7"/>
      <c r="F44" s="7"/>
      <c r="G44" s="7"/>
      <c r="H44" s="7"/>
      <c r="I44" s="8"/>
    </row>
    <row r="45" spans="2:9" ht="9.00113" customHeight="1">
      <c r="B45" s="5"/>
      <c r="C45" s="6"/>
      <c r="D45" s="7"/>
      <c r="E45" s="7"/>
      <c r="F45" s="7"/>
      <c r="G45" s="7"/>
      <c r="H45" s="7"/>
      <c r="I45" s="8"/>
    </row>
    <row r="46" spans="2:9" ht="9.00113" customHeight="1">
      <c r="B46" s="5"/>
      <c r="C46" s="6"/>
      <c r="D46" s="7"/>
      <c r="E46" s="7"/>
      <c r="F46" s="7"/>
      <c r="G46" s="7"/>
      <c r="H46" s="7"/>
      <c r="I46" s="8"/>
    </row>
    <row r="47" spans="2:9" ht="9.00113" customHeight="1">
      <c r="B47" s="5"/>
      <c r="C47" s="6"/>
      <c r="D47" s="7"/>
      <c r="E47" s="7"/>
      <c r="F47" s="10" t="s">
        <v>4</v>
      </c>
      <c r="G47" s="7"/>
      <c r="H47" s="7"/>
      <c r="I47" s="8"/>
    </row>
    <row r="48" spans="2:9" ht="9.00113" customHeight="1">
      <c r="B48" s="5"/>
      <c r="C48" s="6"/>
      <c r="D48" s="7"/>
      <c r="E48" s="7"/>
      <c r="F48" s="7"/>
      <c r="G48" s="7"/>
      <c r="H48" s="7"/>
      <c r="I48" s="8"/>
    </row>
    <row r="49" spans="2:9" ht="9.00113" customHeight="1">
      <c r="B49" s="5"/>
      <c r="C49" s="6"/>
      <c r="D49" s="7"/>
      <c r="E49" s="7"/>
      <c r="F49" s="7"/>
      <c r="G49" s="7"/>
      <c r="H49" s="7"/>
      <c r="I49" s="8"/>
    </row>
    <row r="50" spans="2:9" ht="9.00113" customHeight="1">
      <c r="B50" s="5"/>
      <c r="C50" s="6"/>
      <c r="D50" s="7"/>
      <c r="E50" s="7"/>
      <c r="F50" s="7"/>
      <c r="G50" s="7"/>
      <c r="H50" s="7"/>
      <c r="I50" s="8"/>
    </row>
    <row r="51" spans="2:9" ht="9.00113" customHeight="1">
      <c r="B51" s="5"/>
      <c r="C51" s="6"/>
      <c r="D51" s="7"/>
      <c r="E51" s="7"/>
      <c r="F51" s="7"/>
      <c r="G51" s="7"/>
      <c r="H51" s="7"/>
      <c r="I51" s="8"/>
    </row>
    <row r="52" spans="2:9" ht="9.00113" customHeight="1">
      <c r="B52" s="5"/>
      <c r="C52" s="6"/>
      <c r="D52" s="7"/>
      <c r="E52" s="7"/>
      <c r="F52" s="7"/>
      <c r="G52" s="7"/>
      <c r="H52" s="7"/>
      <c r="I52" s="8"/>
    </row>
    <row r="53" spans="2:9" ht="9.00113" customHeight="1">
      <c r="B53" s="5"/>
      <c r="C53" s="6"/>
      <c r="D53" s="7"/>
      <c r="E53" s="7"/>
      <c r="F53" s="7"/>
      <c r="G53" s="7"/>
      <c r="H53" s="7"/>
      <c r="I53" s="8"/>
    </row>
    <row r="54" spans="2:9" ht="9.00113" customHeight="1">
      <c r="B54" s="5"/>
      <c r="C54" s="6"/>
      <c r="D54" s="7"/>
      <c r="E54" s="7"/>
      <c r="F54" s="7"/>
      <c r="G54" s="7"/>
      <c r="H54" s="7"/>
      <c r="I54" s="8"/>
    </row>
    <row r="55" spans="2:9" ht="9.00113" customHeight="1">
      <c r="B55" s="5"/>
      <c r="C55" s="6"/>
      <c r="D55" s="7"/>
      <c r="E55" s="7"/>
      <c r="F55" s="7"/>
      <c r="G55" s="7"/>
      <c r="H55" s="7"/>
      <c r="I55" s="8"/>
    </row>
    <row r="56" spans="2:9" ht="9.00113" customHeight="1">
      <c r="B56" s="5"/>
      <c r="C56" s="6"/>
      <c r="D56" s="7"/>
      <c r="E56" s="7"/>
      <c r="F56" s="7"/>
      <c r="G56" s="7"/>
      <c r="H56" s="7"/>
      <c r="I56" s="8"/>
    </row>
    <row r="57" spans="2:9" ht="9.00113" customHeight="1">
      <c r="B57" s="5"/>
      <c r="C57" s="11" t="s">
        <v>8</v>
      </c>
      <c r="D57" s="7"/>
      <c r="E57" s="7"/>
      <c r="F57" s="7"/>
      <c r="G57" s="7"/>
      <c r="H57" s="7"/>
      <c r="I57" s="8"/>
    </row>
    <row r="58" spans="2:9" ht="9.00113" customHeight="1">
      <c r="B58" s="5"/>
      <c r="C58" s="6"/>
      <c r="D58" s="7"/>
      <c r="E58" s="7"/>
      <c r="F58" s="7"/>
      <c r="G58" s="7"/>
      <c r="H58" s="7"/>
      <c r="I58" s="8"/>
    </row>
    <row r="59" spans="2:9" ht="9.00113" customHeight="1">
      <c r="B59" s="5"/>
      <c r="C59" s="6"/>
      <c r="D59" s="7"/>
      <c r="E59" s="7"/>
      <c r="F59" s="7"/>
      <c r="G59" s="7"/>
      <c r="H59" s="7"/>
      <c r="I59" s="8"/>
    </row>
    <row r="60" spans="2:9" ht="9.00113" customHeight="1">
      <c r="B60" s="5"/>
      <c r="C60" s="6"/>
      <c r="D60" s="7"/>
      <c r="E60" s="12">
        <f>IF('Paramètres'!C9&lt;&gt;"",'Paramètres'!C9,"")</f>
        <v/>
      </c>
      <c r="F60" s="12"/>
      <c r="G60" s="12"/>
      <c r="H60" s="12"/>
      <c r="I60" s="8"/>
    </row>
    <row r="61" spans="2:9" ht="9.00113" customHeight="1">
      <c r="B61" s="5"/>
      <c r="C61" s="6"/>
      <c r="D61" s="7"/>
      <c r="E61" s="12"/>
      <c r="F61" s="12"/>
      <c r="G61" s="12"/>
      <c r="H61" s="12"/>
      <c r="I61" s="8"/>
    </row>
    <row r="62" spans="2:9" ht="9.00113" customHeight="1">
      <c r="B62" s="5"/>
      <c r="C62" s="6"/>
      <c r="D62" s="7"/>
      <c r="E62" s="12"/>
      <c r="F62" s="12"/>
      <c r="G62" s="12"/>
      <c r="H62" s="12"/>
      <c r="I62" s="8"/>
    </row>
    <row r="63" spans="2:9" ht="9.00113" customHeight="1">
      <c r="B63" s="5"/>
      <c r="C63" s="6"/>
      <c r="D63" s="7"/>
      <c r="E63" s="12">
        <f>IF('Paramètres'!C11&lt;&gt;"",'Paramètres'!C11,"")</f>
        <v/>
      </c>
      <c r="F63" s="12"/>
      <c r="G63" s="12"/>
      <c r="H63" s="12"/>
      <c r="I63" s="8"/>
    </row>
    <row r="64" spans="2:9" ht="9.00113" customHeight="1">
      <c r="B64" s="5"/>
      <c r="C64" s="11" t="s">
        <v>7</v>
      </c>
      <c r="D64" s="7"/>
      <c r="E64" s="12"/>
      <c r="F64" s="12"/>
      <c r="G64" s="12"/>
      <c r="H64" s="12"/>
      <c r="I64" s="8"/>
    </row>
    <row r="65" spans="2:9" ht="9.00113" customHeight="1">
      <c r="B65" s="5"/>
      <c r="C65" s="6"/>
      <c r="D65" s="7"/>
      <c r="E65" s="12"/>
      <c r="F65" s="12"/>
      <c r="G65" s="12"/>
      <c r="H65" s="12"/>
      <c r="I65" s="8"/>
    </row>
    <row r="66" spans="2:9" ht="9.00113" customHeight="1">
      <c r="B66" s="5"/>
      <c r="C66" s="6"/>
      <c r="D66" s="7"/>
      <c r="E66" s="12"/>
      <c r="F66" s="12"/>
      <c r="G66" s="12"/>
      <c r="H66" s="12"/>
      <c r="I66" s="8"/>
    </row>
    <row r="67" spans="2:9" ht="9.00113" customHeight="1">
      <c r="B67" s="5"/>
      <c r="C67" s="6"/>
      <c r="D67" s="7"/>
      <c r="E67" s="12"/>
      <c r="F67" s="12"/>
      <c r="G67" s="12"/>
      <c r="H67" s="12"/>
      <c r="I67" s="8"/>
    </row>
    <row r="68" spans="2:9" ht="9.00113" customHeight="1">
      <c r="B68" s="5"/>
      <c r="C68" s="6"/>
      <c r="D68" s="7"/>
      <c r="E68" s="12"/>
      <c r="F68" s="12"/>
      <c r="G68" s="12"/>
      <c r="H68" s="12"/>
      <c r="I68" s="8"/>
    </row>
    <row r="69" spans="2:9" ht="9.00113" customHeight="1">
      <c r="B69" s="5"/>
      <c r="C69" s="6"/>
      <c r="D69" s="7"/>
      <c r="E69" s="12"/>
      <c r="F69" s="12"/>
      <c r="G69" s="12"/>
      <c r="H69" s="12"/>
      <c r="I69" s="8"/>
    </row>
    <row r="70" spans="2:9" ht="9.00113" customHeight="1">
      <c r="B70" s="5"/>
      <c r="C70" s="6"/>
      <c r="D70" s="7"/>
      <c r="E70" s="13">
        <f>IF('Paramètres'!C3&lt;&gt;"",'Paramètres'!C3,"")</f>
        <v/>
      </c>
      <c r="F70" s="14"/>
      <c r="G70" s="14"/>
      <c r="H70" s="15"/>
      <c r="I70" s="8"/>
    </row>
    <row r="71" spans="2:9" ht="9.00113" customHeight="1">
      <c r="B71" s="5"/>
      <c r="C71" s="11" t="s">
        <v>6</v>
      </c>
      <c r="D71" s="7"/>
      <c r="E71" s="16"/>
      <c r="F71" s="9"/>
      <c r="G71" s="9"/>
      <c r="H71" s="17"/>
      <c r="I71" s="8"/>
    </row>
    <row r="72" spans="2:9" ht="9.00113" customHeight="1">
      <c r="B72" s="5"/>
      <c r="C72" s="6"/>
      <c r="D72" s="7"/>
      <c r="E72" s="16"/>
      <c r="F72" s="9"/>
      <c r="G72" s="9"/>
      <c r="H72" s="17"/>
      <c r="I72" s="8"/>
    </row>
    <row r="73" spans="2:9" ht="9.00113" customHeight="1">
      <c r="B73" s="5"/>
      <c r="C73" s="6"/>
      <c r="D73" s="7"/>
      <c r="E73" s="16"/>
      <c r="F73" s="9"/>
      <c r="G73" s="9"/>
      <c r="H73" s="17"/>
      <c r="I73" s="8"/>
    </row>
    <row r="74" spans="2:9" ht="9.00113" customHeight="1">
      <c r="B74" s="5"/>
      <c r="C74" s="6"/>
      <c r="D74" s="7"/>
      <c r="E74" s="16"/>
      <c r="F74" s="9"/>
      <c r="G74" s="9"/>
      <c r="H74" s="17"/>
      <c r="I74" s="8"/>
    </row>
    <row r="75" spans="2:9" ht="9.00113" customHeight="1">
      <c r="B75" s="5"/>
      <c r="C75" s="6"/>
      <c r="D75" s="7"/>
      <c r="E75" s="16"/>
      <c r="F75" s="9"/>
      <c r="G75" s="9"/>
      <c r="H75" s="17"/>
      <c r="I75" s="8"/>
    </row>
    <row r="76" spans="2:9" ht="9.00113" customHeight="1">
      <c r="B76" s="5"/>
      <c r="C76" s="6"/>
      <c r="D76" s="7"/>
      <c r="E76" s="18"/>
      <c r="F76" s="19"/>
      <c r="G76" s="19"/>
      <c r="H76" s="20"/>
      <c r="I76" s="8"/>
    </row>
    <row r="77" spans="2:9" ht="9.00113" customHeight="1">
      <c r="B77" s="5"/>
      <c r="C77" s="6"/>
      <c r="D77" s="7"/>
      <c r="E77" s="7"/>
      <c r="F77" s="7"/>
      <c r="G77" s="7"/>
      <c r="H77" s="7"/>
      <c r="I77" s="8"/>
    </row>
    <row r="78" spans="2:9" ht="9.00113" customHeight="1">
      <c r="B78" s="5"/>
      <c r="C78" s="11" t="s">
        <v>5</v>
      </c>
      <c r="D78" s="7"/>
      <c r="E78" s="7"/>
      <c r="F78" s="21" t="s">
        <v>0</v>
      </c>
      <c r="G78" s="21">
        <f>IF('Paramètres'!C7&lt;&gt;"",'Paramètres'!C7,"")</f>
        <v/>
      </c>
      <c r="H78" s="7"/>
      <c r="I78" s="8"/>
    </row>
    <row r="79" spans="2:9" ht="9.00113" customHeight="1">
      <c r="B79" s="5"/>
      <c r="C79" s="6"/>
      <c r="D79" s="7"/>
      <c r="E79" s="7"/>
      <c r="F79" s="21"/>
      <c r="G79" s="21"/>
      <c r="H79" s="7"/>
      <c r="I79" s="8"/>
    </row>
    <row r="80" spans="2:9" ht="9.00113" customHeight="1">
      <c r="B80" s="5"/>
      <c r="C80" s="6"/>
      <c r="D80" s="7"/>
      <c r="E80" s="7"/>
      <c r="F80" s="21" t="s">
        <v>1</v>
      </c>
      <c r="G80" s="21">
        <f>IF('Paramètres'!C13&lt;&gt;"",'Paramètres'!C13,"")</f>
        <v/>
      </c>
      <c r="H80" s="7"/>
      <c r="I80" s="8"/>
    </row>
    <row r="81" spans="2:9" ht="9.00113" customHeight="1">
      <c r="B81" s="5"/>
      <c r="C81" s="6"/>
      <c r="D81" s="7"/>
      <c r="E81" s="7"/>
      <c r="F81" s="21"/>
      <c r="G81" s="21"/>
      <c r="H81" s="7"/>
      <c r="I81" s="8"/>
    </row>
    <row r="82" spans="2:9" ht="9.00113" customHeight="1">
      <c r="B82" s="5"/>
      <c r="C82" s="6"/>
      <c r="D82" s="7"/>
      <c r="E82" s="7"/>
      <c r="F82" s="21" t="s">
        <v>2</v>
      </c>
      <c r="G82" s="21">
        <f>IF('Paramètres'!C15&lt;&gt;"",'Paramètres'!C15,"")</f>
        <v/>
      </c>
      <c r="H82" s="7"/>
      <c r="I82" s="8"/>
    </row>
    <row r="83" spans="2:9" ht="9.00113" customHeight="1">
      <c r="B83" s="5"/>
      <c r="C83" s="6"/>
      <c r="D83" s="7"/>
      <c r="E83" s="7"/>
      <c r="F83" s="21"/>
      <c r="G83" s="21"/>
      <c r="H83" s="7"/>
      <c r="I83" s="8"/>
    </row>
    <row r="84" spans="2:9" ht="9.00113" customHeight="1">
      <c r="B84" s="5"/>
      <c r="C84" s="6"/>
      <c r="D84" s="7"/>
      <c r="E84" s="7"/>
      <c r="F84" s="21" t="s">
        <v>3</v>
      </c>
      <c r="G84" s="21">
        <f>IF('Paramètres'!C17&lt;&gt;"",'Paramètres'!C17,"")</f>
        <v/>
      </c>
      <c r="H84" s="7"/>
      <c r="I84" s="8"/>
    </row>
    <row r="85" spans="2:9" ht="9.00113" customHeight="1">
      <c r="B85" s="5"/>
      <c r="C85" s="6"/>
      <c r="D85" s="7"/>
      <c r="E85" s="7"/>
      <c r="F85" s="21"/>
      <c r="G85" s="21"/>
      <c r="H85" s="7"/>
      <c r="I85" s="8"/>
    </row>
    <row r="86" spans="2:9" ht="9.00113" customHeight="1">
      <c r="B86" s="22"/>
      <c r="C86" s="23"/>
      <c r="D86" s="24"/>
      <c r="E86" s="24"/>
      <c r="F86" s="24"/>
      <c r="G86" s="24"/>
      <c r="H86" s="24"/>
      <c r="I86" s="25"/>
    </row>
  </sheetData>
  <sheetProtection password="E95E" sheet="1" objects="1" selectLockedCells="1"/>
  <mergeCells count="25">
    <mergeCell ref="E2:H10"/>
    <mergeCell ref="E11:H19"/>
    <mergeCell ref="E20:H27"/>
    <mergeCell ref="E28:H45"/>
    <mergeCell ref="E60:H62"/>
    <mergeCell ref="E63:H69"/>
    <mergeCell ref="E70:H76"/>
    <mergeCell ref="F78:F79"/>
    <mergeCell ref="G78:G79"/>
    <mergeCell ref="F80:F81"/>
    <mergeCell ref="G80:G81"/>
    <mergeCell ref="F82:F83"/>
    <mergeCell ref="G82:G83"/>
    <mergeCell ref="F84:F85"/>
    <mergeCell ref="G84:G85"/>
    <mergeCell ref="F47:H58"/>
    <mergeCell ref="E47:E58"/>
    <mergeCell ref="C78:C84"/>
    <mergeCell ref="B78:B84"/>
    <mergeCell ref="C71:C77"/>
    <mergeCell ref="B71:B77"/>
    <mergeCell ref="C64:C70"/>
    <mergeCell ref="B64:B70"/>
    <mergeCell ref="C57:C63"/>
    <mergeCell ref="B57:B63"/>
  </mergeCells>
  <printOptions horizontalCentered="1" verticalCentered="1"/>
  <pageMargins left="0.23622047244094" right="0.23622047244094" top="0.35433070866142" bottom="0.47244094488189" header="0.2755905511811" footer="0.43307086614173"/>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Q364"/>
  <sheetViews>
    <sheetView showGridLines="0" tabSelected="1" workbookViewId="0">
      <pane ySplit="3" topLeftCell="A4" activePane="bottomLeft" state="frozen"/>
      <selection pane="bottomLeft" activeCell="I24" sqref="I24"/>
    </sheetView>
  </sheetViews>
  <sheetFormatPr defaultRowHeight="15"/>
  <cols>
    <col min="1" max="1" width="0" hidden="1" customWidth="1"/>
    <col min="2" max="2" width="6.5703125" customWidth="1"/>
    <col min="3" max="3" width="36" customWidth="1"/>
    <col min="4" max="4" width="8.140625" customWidth="1"/>
    <col min="5" max="5" width="8.140625" customWidth="1"/>
    <col min="6" max="6" width="8.140625" customWidth="1"/>
    <col min="7" max="7" width="8.140625" customWidth="1"/>
    <col min="8" max="8" width="0" hidden="1" customWidth="1"/>
    <col min="9" max="9" width="12.5703125" customWidth="1"/>
    <col min="10" max="10" width="12.5703125" customWidth="1"/>
    <col min="11" max="11" width="0" hidden="1" customWidth="1"/>
    <col min="12" max="12" width="0" hidden="1" customWidth="1"/>
    <col min="13" max="13" width="0" hidden="1" customWidth="1"/>
    <col min="14" max="14" width="0" hidden="1" customWidth="1"/>
    <col min="15" max="15" width="0" hidden="1" customWidth="1"/>
    <col min="16" max="16" width="0" hidden="1" customWidth="1"/>
    <col min="17" max="17" width="0" hidden="1" customWidth="1"/>
    <col min="18" max="18" width="10.7109375" customWidth="1"/>
    <col min="19" max="19" width="10.7109375" customWidth="1"/>
    <col min="20" max="20" width="10.7109375" customWidth="1"/>
    <col min="21" max="21" width="10.7109375" customWidth="1"/>
    <col min="22" max="22" width="10.7109375" customWidth="1"/>
    <col min="23" max="23" width="10.7109375" customWidth="1"/>
    <col min="24" max="24" width="10.7109375" customWidth="1"/>
    <col min="25" max="25" width="10.7109375" customWidth="1"/>
    <col min="26" max="26" width="10.7109375" customWidth="1"/>
    <col min="27" max="27" width="10.7109375" customWidth="1"/>
    <col min="28" max="28" width="10.7109375" customWidth="1"/>
    <col min="29" max="29" width="10.7109375" customWidth="1"/>
    <col min="30" max="30" width="10.7109375" customWidth="1"/>
    <col min="31" max="31" width="10.7109375" customWidth="1"/>
    <col min="32" max="32" width="10.7109375" customWidth="1"/>
    <col min="33" max="33" width="10.7109375" customWidth="1"/>
    <col min="34" max="34" width="10.7109375" customWidth="1"/>
    <col min="35" max="35" width="10.7109375" customWidth="1"/>
    <col min="36" max="36" width="10.7109375" customWidth="1"/>
    <col min="37" max="37" width="10.7109375" customWidth="1"/>
    <col min="38" max="38" width="10.7109375" customWidth="1"/>
    <col min="39" max="39" width="10.7109375" customWidth="1"/>
    <col min="40" max="40" width="10.7109375" customWidth="1"/>
    <col min="41" max="41" width="10.7109375" customWidth="1"/>
    <col min="42" max="42" width="10.7109375" customWidth="1"/>
    <col min="43" max="43" width="10.7109375" customWidth="1"/>
    <col min="44" max="44" width="10.7109375" customWidth="1"/>
    <col min="45" max="45" width="10.7109375" customWidth="1"/>
    <col min="46" max="46" width="10.7109375" customWidth="1"/>
    <col min="47" max="47" width="10.7109375" customWidth="1"/>
    <col min="48" max="48" width="10.7109375" customWidth="1"/>
    <col min="49" max="49" width="10.7109375" customWidth="1"/>
    <col min="50" max="50" width="10.7109375" customWidth="1"/>
    <col min="51" max="51" width="10.7109375" customWidth="1"/>
    <col min="52" max="52" width="10.7109375" customWidth="1"/>
    <col min="53" max="53" width="10.7109375" customWidth="1"/>
    <col min="54" max="54" width="10.7109375" customWidth="1"/>
    <col min="55" max="55" width="10.7109375" customWidth="1"/>
    <col min="56" max="56" width="10.7109375" customWidth="1"/>
    <col min="57" max="57" width="10.7109375" customWidth="1"/>
    <col min="58" max="58" width="10.7109375" customWidth="1"/>
    <col min="59" max="59" width="10.7109375" customWidth="1"/>
    <col min="60" max="60" width="10.7109375" customWidth="1"/>
    <col min="61" max="61" width="10.7109375" customWidth="1"/>
    <col min="62" max="62" width="10.7109375" customWidth="1"/>
    <col min="63" max="63" width="10.7109375" customWidth="1"/>
    <col min="64" max="64" width="10.7109375" customWidth="1"/>
    <col min="65" max="65" width="10.7109375" customWidth="1"/>
    <col min="66" max="66" width="10.7109375" customWidth="1"/>
    <col min="67" max="67" width="10.7109375" customWidth="1"/>
    <col min="68" max="68" width="10.7109375" customWidth="1"/>
    <col min="69" max="69" width="10.7109375" customWidth="1"/>
  </cols>
  <sheetData>
    <row r="1" spans="1:17" hidden="1">
      <c r="A1" s="7" t="s">
        <v>9</v>
      </c>
      <c r="B1" s="7" t="s">
        <v>10</v>
      </c>
      <c r="C1" s="7" t="s">
        <v>11</v>
      </c>
      <c r="D1" s="7" t="s">
        <v>12</v>
      </c>
      <c r="E1" s="7" t="s">
        <v>13</v>
      </c>
      <c r="F1" s="7" t="s">
        <v>14</v>
      </c>
      <c r="G1" s="7" t="s">
        <v>15</v>
      </c>
      <c r="H1" s="7" t="s">
        <v>16</v>
      </c>
      <c r="I1" s="7" t="s">
        <v>17</v>
      </c>
      <c r="J1" s="7" t="s">
        <v>18</v>
      </c>
      <c r="K1" s="7" t="s">
        <v>19</v>
      </c>
      <c r="M1" s="7" t="s">
        <v>20</v>
      </c>
      <c r="N1" s="7" t="s">
        <v>21</v>
      </c>
      <c r="O1" s="7" t="s">
        <v>22</v>
      </c>
      <c r="P1" s="7" t="s">
        <v>23</v>
      </c>
      <c r="Q1" s="7" t="s">
        <v>24</v>
      </c>
    </row>
    <row r="3" spans="1:17">
      <c r="A3" s="7" t="s">
        <v>25</v>
      </c>
      <c r="B3" s="26" t="s">
        <v>26</v>
      </c>
      <c r="C3" s="26" t="s">
        <v>27</v>
      </c>
      <c r="D3" s="26"/>
      <c r="E3" s="26"/>
      <c r="F3" s="26" t="s">
        <v>14</v>
      </c>
      <c r="G3" s="26" t="s">
        <v>28</v>
      </c>
      <c r="H3" s="26" t="s">
        <v>29</v>
      </c>
      <c r="I3" s="26" t="s">
        <v>30</v>
      </c>
      <c r="J3" s="26" t="s">
        <v>31</v>
      </c>
      <c r="K3" s="26" t="s">
        <v>32</v>
      </c>
      <c r="L3" s="26" t="s">
        <v>33</v>
      </c>
      <c r="M3" s="26" t="s">
        <v>34</v>
      </c>
      <c r="N3" s="26" t="s">
        <v>35</v>
      </c>
      <c r="O3" s="26" t="s">
        <v>36</v>
      </c>
      <c r="P3" s="26" t="s">
        <v>37</v>
      </c>
      <c r="Q3" s="26" t="s">
        <v>38</v>
      </c>
    </row>
    <row r="4" spans="1:17" ht="39.6275" customHeight="1">
      <c r="A4" s="7">
        <v>2</v>
      </c>
      <c r="B4" s="27" t="s">
        <v>39</v>
      </c>
      <c r="C4" s="28" t="s">
        <v>40</v>
      </c>
      <c r="D4" s="28"/>
      <c r="E4" s="28"/>
      <c r="F4" s="28"/>
      <c r="G4" s="28"/>
      <c r="H4" s="28"/>
      <c r="I4" s="28"/>
      <c r="J4" s="27"/>
      <c r="K4" s="7"/>
    </row>
    <row r="5" spans="1:17" hidden="1">
      <c r="A5" s="7">
        <v>3</v>
      </c>
    </row>
    <row r="6" spans="1:17" hidden="1">
      <c r="A6" s="7" t="s">
        <v>41</v>
      </c>
    </row>
    <row r="7" spans="1:17" hidden="1">
      <c r="A7" s="7">
        <v>3</v>
      </c>
    </row>
    <row r="8" spans="1:17" hidden="1">
      <c r="A8" s="7" t="s">
        <v>41</v>
      </c>
    </row>
    <row r="9" spans="1:17" ht="18.6038" customHeight="1">
      <c r="A9" s="7">
        <v>3</v>
      </c>
      <c r="B9" s="29">
        <v>3</v>
      </c>
      <c r="C9" s="30" t="s">
        <v>42</v>
      </c>
      <c r="D9" s="30"/>
      <c r="E9" s="30"/>
      <c r="F9" s="30"/>
      <c r="G9" s="30"/>
      <c r="H9" s="30"/>
      <c r="I9" s="30"/>
      <c r="J9" s="31"/>
      <c r="K9" s="7"/>
    </row>
    <row r="10" spans="1:17" hidden="1">
      <c r="A10" s="7" t="s">
        <v>43</v>
      </c>
    </row>
    <row r="11" spans="1:17" hidden="1">
      <c r="A11" s="7" t="s">
        <v>43</v>
      </c>
    </row>
    <row r="12" spans="1:17" hidden="1">
      <c r="A12" s="7" t="s">
        <v>43</v>
      </c>
    </row>
    <row r="13" spans="1:17" hidden="1">
      <c r="A13" s="7" t="s">
        <v>43</v>
      </c>
    </row>
    <row r="14" spans="1:17" hidden="1">
      <c r="A14" s="7" t="s">
        <v>43</v>
      </c>
    </row>
    <row r="15" spans="1:17" hidden="1">
      <c r="A15" s="7" t="s">
        <v>43</v>
      </c>
    </row>
    <row r="16" spans="1:17" ht="182.588" customHeight="1">
      <c r="A16" s="7" t="s">
        <v>44</v>
      </c>
      <c r="B16" s="32"/>
      <c r="C16" s="32" t="s">
        <v>46</v>
      </c>
      <c r="D16" s="32"/>
      <c r="E16" s="32"/>
      <c r="F16" s="32"/>
      <c r="G16" s="32"/>
      <c r="H16" s="32"/>
      <c r="I16" s="32"/>
      <c r="J16" s="32"/>
    </row>
    <row r="17" spans="1:17" hidden="1">
      <c r="A17" s="7" t="s">
        <v>43</v>
      </c>
    </row>
    <row r="18" spans="1:17" ht="29.425" customHeight="1">
      <c r="A18" s="7">
        <v>4</v>
      </c>
      <c r="B18" s="29" t="s">
        <v>47</v>
      </c>
      <c r="C18" s="33" t="s">
        <v>48</v>
      </c>
      <c r="D18" s="33"/>
      <c r="E18" s="33"/>
      <c r="F18" s="33"/>
      <c r="G18" s="33"/>
      <c r="H18" s="33"/>
      <c r="I18" s="33"/>
      <c r="J18" s="34"/>
      <c r="K18" s="7"/>
    </row>
    <row r="19" spans="1:17" hidden="1">
      <c r="A19" s="7" t="s">
        <v>49</v>
      </c>
    </row>
    <row r="20" spans="1:17" hidden="1">
      <c r="A20" s="7" t="s">
        <v>49</v>
      </c>
    </row>
    <row r="21" spans="1:17" hidden="1">
      <c r="A21" s="7" t="s">
        <v>49</v>
      </c>
    </row>
    <row r="22" spans="1:17" hidden="1">
      <c r="A22" s="7" t="s">
        <v>49</v>
      </c>
    </row>
    <row r="23" spans="1:17" hidden="1">
      <c r="A23" s="7" t="s">
        <v>49</v>
      </c>
    </row>
    <row r="24" spans="1:17" ht="16.9125" customHeight="1">
      <c r="A24" s="7">
        <v>9</v>
      </c>
      <c r="B24" s="35"/>
      <c r="C24" s="36" t="s">
        <v>51</v>
      </c>
      <c r="D24" s="32"/>
      <c r="E24" s="32"/>
      <c r="F24" s="37" t="s">
        <v>52</v>
      </c>
      <c r="G24" s="38">
        <v>1</v>
      </c>
      <c r="H24" s="38"/>
      <c r="I24" s="39"/>
      <c r="J24" s="40">
        <f>IF(AND(G24= "",H24= ""), 0, ROUND(ROUND(I24, 2) * ROUND(IF(H24="",G24,H24),  0), 2))</f>
        <v/>
      </c>
      <c r="K24" s="7"/>
      <c r="M24" s="41">
        <v>0.2</v>
      </c>
      <c r="Q24" s="7">
        <v>976</v>
      </c>
    </row>
    <row r="25" spans="1:17" hidden="1">
      <c r="A25" s="7" t="s">
        <v>53</v>
      </c>
    </row>
    <row r="26" spans="1:17" hidden="1">
      <c r="A26" s="7" t="s">
        <v>54</v>
      </c>
    </row>
    <row r="27" spans="1:17" hidden="1">
      <c r="A27" s="7" t="s">
        <v>55</v>
      </c>
    </row>
    <row r="28" spans="1:17">
      <c r="A28" s="7">
        <v>4</v>
      </c>
      <c r="B28" s="29" t="s">
        <v>56</v>
      </c>
      <c r="C28" s="33" t="s">
        <v>58</v>
      </c>
      <c r="D28" s="33"/>
      <c r="E28" s="33"/>
      <c r="F28" s="33"/>
      <c r="G28" s="33"/>
      <c r="H28" s="33"/>
      <c r="I28" s="33"/>
      <c r="J28" s="34"/>
      <c r="K28" s="7"/>
    </row>
    <row r="29" spans="1:17" hidden="1">
      <c r="A29" s="7" t="s">
        <v>49</v>
      </c>
    </row>
    <row r="30" spans="1:17" hidden="1">
      <c r="A30" s="7" t="s">
        <v>49</v>
      </c>
    </row>
    <row r="31" spans="1:17" hidden="1">
      <c r="A31" s="7" t="s">
        <v>49</v>
      </c>
    </row>
    <row r="32" spans="1:17" hidden="1">
      <c r="A32" s="7" t="s">
        <v>49</v>
      </c>
    </row>
    <row r="33" spans="1:17" ht="16.9125" customHeight="1">
      <c r="A33" s="7">
        <v>9</v>
      </c>
      <c r="B33" s="35"/>
      <c r="C33" s="36" t="s">
        <v>60</v>
      </c>
      <c r="D33" s="32"/>
      <c r="E33" s="32"/>
      <c r="F33" s="37" t="s">
        <v>52</v>
      </c>
      <c r="G33" s="38">
        <v>1</v>
      </c>
      <c r="H33" s="38"/>
      <c r="I33" s="39"/>
      <c r="J33" s="40">
        <f>IF(AND(G33= "",H33= ""), 0, ROUND(ROUND(I33, 2) * ROUND(IF(H33="",G33,H33),  0), 2))</f>
        <v/>
      </c>
      <c r="K33" s="7"/>
      <c r="M33" s="41">
        <v>0.2</v>
      </c>
      <c r="Q33" s="7">
        <v>976</v>
      </c>
    </row>
    <row r="34" spans="1:17" hidden="1">
      <c r="A34" s="7" t="s">
        <v>53</v>
      </c>
    </row>
    <row r="35" spans="1:17" ht="61.425" customHeight="1">
      <c r="A35" s="7" t="s">
        <v>61</v>
      </c>
      <c r="B35" s="42"/>
      <c r="C35" s="42" t="s">
        <v>63</v>
      </c>
      <c r="D35" s="42"/>
      <c r="E35" s="42"/>
      <c r="F35" s="42"/>
      <c r="G35" s="42"/>
      <c r="H35" s="42"/>
      <c r="I35" s="42"/>
      <c r="J35" s="42"/>
    </row>
    <row r="36" spans="1:17" hidden="1">
      <c r="A36" s="7" t="s">
        <v>54</v>
      </c>
    </row>
    <row r="37" spans="1:17" hidden="1">
      <c r="A37" s="7" t="s">
        <v>55</v>
      </c>
    </row>
    <row r="38" spans="1:17">
      <c r="A38" s="7">
        <v>4</v>
      </c>
      <c r="B38" s="29" t="s">
        <v>64</v>
      </c>
      <c r="C38" s="33" t="s">
        <v>65</v>
      </c>
      <c r="D38" s="33"/>
      <c r="E38" s="33"/>
      <c r="F38" s="33"/>
      <c r="G38" s="33"/>
      <c r="H38" s="33"/>
      <c r="I38" s="33"/>
      <c r="J38" s="34"/>
      <c r="K38" s="7"/>
    </row>
    <row r="39" spans="1:17">
      <c r="A39" s="7">
        <v>5</v>
      </c>
      <c r="B39" s="29" t="s">
        <v>66</v>
      </c>
      <c r="C39" s="43" t="s">
        <v>67</v>
      </c>
      <c r="D39" s="43"/>
      <c r="E39" s="43"/>
      <c r="F39" s="43"/>
      <c r="G39" s="43"/>
      <c r="H39" s="43"/>
      <c r="I39" s="43"/>
      <c r="J39" s="44"/>
      <c r="K39" s="7"/>
    </row>
    <row r="40" spans="1:17" ht="16.9125" customHeight="1">
      <c r="A40" s="7">
        <v>9</v>
      </c>
      <c r="B40" s="35" t="s">
        <v>68</v>
      </c>
      <c r="C40" s="36" t="s">
        <v>70</v>
      </c>
      <c r="D40" s="32"/>
      <c r="E40" s="32"/>
      <c r="F40" s="37" t="s">
        <v>14</v>
      </c>
      <c r="G40" s="38">
        <v>1</v>
      </c>
      <c r="H40" s="38"/>
      <c r="I40" s="39"/>
      <c r="J40" s="40">
        <f>IF(AND(G40= "",H40= ""), 0, ROUND(ROUND(I40, 2) * ROUND(IF(H40="",G40,H40),  0), 2))</f>
        <v/>
      </c>
      <c r="K40" s="7"/>
      <c r="M40" s="41">
        <v>0.2</v>
      </c>
      <c r="Q40" s="7">
        <v>976</v>
      </c>
    </row>
    <row r="41" spans="1:17" hidden="1">
      <c r="A41" s="7" t="s">
        <v>53</v>
      </c>
    </row>
    <row r="42" spans="1:17" ht="71.2625" customHeight="1">
      <c r="A42" s="7" t="s">
        <v>61</v>
      </c>
      <c r="B42" s="42"/>
      <c r="C42" s="42" t="s">
        <v>72</v>
      </c>
      <c r="D42" s="42"/>
      <c r="E42" s="42"/>
      <c r="F42" s="42"/>
      <c r="G42" s="42"/>
      <c r="H42" s="42"/>
      <c r="I42" s="42"/>
      <c r="J42" s="42"/>
    </row>
    <row r="43" spans="1:17" hidden="1">
      <c r="A43" s="7" t="s">
        <v>54</v>
      </c>
    </row>
    <row r="44" spans="1:17">
      <c r="A44" s="7">
        <v>9</v>
      </c>
      <c r="B44" s="35" t="s">
        <v>73</v>
      </c>
      <c r="C44" s="36" t="s">
        <v>75</v>
      </c>
      <c r="D44" s="32"/>
      <c r="E44" s="32"/>
      <c r="F44" s="37" t="s">
        <v>52</v>
      </c>
      <c r="G44" s="38">
        <v>4</v>
      </c>
      <c r="H44" s="38"/>
      <c r="I44" s="39"/>
      <c r="J44" s="40">
        <f>IF(AND(G44= "",H44= ""), 0, ROUND(ROUND(I44, 2) * ROUND(IF(H44="",G44,H44),  0), 2))</f>
        <v/>
      </c>
      <c r="K44" s="7"/>
      <c r="M44" s="41">
        <v>0.2</v>
      </c>
      <c r="Q44" s="7">
        <v>976</v>
      </c>
    </row>
    <row r="45" spans="1:17" hidden="1">
      <c r="A45" s="7" t="s">
        <v>53</v>
      </c>
    </row>
    <row r="46" spans="1:17" ht="16.375" customHeight="1">
      <c r="A46" s="7" t="s">
        <v>61</v>
      </c>
      <c r="B46" s="42"/>
      <c r="C46" s="42" t="s">
        <v>77</v>
      </c>
      <c r="D46" s="42"/>
      <c r="E46" s="42"/>
      <c r="F46" s="42"/>
      <c r="G46" s="42"/>
      <c r="H46" s="42"/>
      <c r="I46" s="42"/>
      <c r="J46" s="42"/>
    </row>
    <row r="47" spans="1:17" hidden="1">
      <c r="A47" s="7" t="s">
        <v>54</v>
      </c>
    </row>
    <row r="48" spans="1:17" hidden="1">
      <c r="A48" s="7" t="s">
        <v>78</v>
      </c>
    </row>
    <row r="49" spans="1:17" hidden="1">
      <c r="A49" s="7" t="s">
        <v>79</v>
      </c>
    </row>
    <row r="50" spans="1:17" hidden="1">
      <c r="A50" s="7" t="s">
        <v>55</v>
      </c>
    </row>
    <row r="51" spans="1:17">
      <c r="A51" s="7">
        <v>4</v>
      </c>
      <c r="B51" s="29" t="s">
        <v>80</v>
      </c>
      <c r="C51" s="33" t="s">
        <v>81</v>
      </c>
      <c r="D51" s="33"/>
      <c r="E51" s="33"/>
      <c r="F51" s="33"/>
      <c r="G51" s="33"/>
      <c r="H51" s="33"/>
      <c r="I51" s="33"/>
      <c r="J51" s="34"/>
      <c r="K51" s="7"/>
    </row>
    <row r="52" spans="1:17">
      <c r="A52" s="7">
        <v>5</v>
      </c>
      <c r="B52" s="29" t="s">
        <v>82</v>
      </c>
      <c r="C52" s="43" t="s">
        <v>83</v>
      </c>
      <c r="D52" s="43"/>
      <c r="E52" s="43"/>
      <c r="F52" s="43"/>
      <c r="G52" s="43"/>
      <c r="H52" s="43"/>
      <c r="I52" s="43"/>
      <c r="J52" s="44"/>
      <c r="K52" s="7"/>
    </row>
    <row r="53" spans="1:17">
      <c r="A53" s="7">
        <v>9</v>
      </c>
      <c r="B53" s="35" t="s">
        <v>84</v>
      </c>
      <c r="C53" s="36" t="s">
        <v>86</v>
      </c>
      <c r="D53" s="32"/>
      <c r="E53" s="32"/>
      <c r="F53" s="37" t="s">
        <v>52</v>
      </c>
      <c r="G53" s="38">
        <v>1</v>
      </c>
      <c r="H53" s="38"/>
      <c r="I53" s="39"/>
      <c r="J53" s="40">
        <f>IF(AND(G53= "",H53= ""), 0, ROUND(ROUND(I53, 2) * ROUND(IF(H53="",G53,H53),  0), 2))</f>
        <v/>
      </c>
      <c r="K53" s="7"/>
      <c r="M53" s="41">
        <v>0.2</v>
      </c>
      <c r="Q53" s="7">
        <v>976</v>
      </c>
    </row>
    <row r="54" spans="1:17" hidden="1">
      <c r="A54" s="7" t="s">
        <v>53</v>
      </c>
    </row>
    <row r="55" spans="1:17" hidden="1">
      <c r="A55" s="7" t="s">
        <v>54</v>
      </c>
    </row>
    <row r="56" spans="1:17">
      <c r="A56" s="7">
        <v>9</v>
      </c>
      <c r="B56" s="35" t="s">
        <v>87</v>
      </c>
      <c r="C56" s="36" t="s">
        <v>89</v>
      </c>
      <c r="D56" s="32"/>
      <c r="E56" s="32"/>
      <c r="F56" s="37" t="s">
        <v>90</v>
      </c>
      <c r="G56" s="45">
        <v>13.2</v>
      </c>
      <c r="H56" s="45"/>
      <c r="I56" s="39"/>
      <c r="J56" s="40">
        <f>IF(AND(G56= "",H56= ""), 0, ROUND(ROUND(I56, 2) * ROUND(IF(H56="",G56,H56),  3), 2))</f>
        <v/>
      </c>
      <c r="K56" s="7"/>
      <c r="M56" s="41">
        <v>0.2</v>
      </c>
      <c r="Q56" s="7">
        <v>976</v>
      </c>
    </row>
    <row r="57" spans="1:17" hidden="1">
      <c r="A57" s="7" t="s">
        <v>53</v>
      </c>
    </row>
    <row r="58" spans="1:17" hidden="1">
      <c r="A58" s="7" t="s">
        <v>53</v>
      </c>
    </row>
    <row r="59" spans="1:17" hidden="1">
      <c r="A59" s="7" t="s">
        <v>53</v>
      </c>
    </row>
    <row r="60" spans="1:17" hidden="1">
      <c r="A60" s="7" t="s">
        <v>53</v>
      </c>
    </row>
    <row r="61" spans="1:17" ht="41.7875" customHeight="1">
      <c r="A61" s="7" t="s">
        <v>61</v>
      </c>
      <c r="B61" s="42"/>
      <c r="C61" s="42" t="s">
        <v>92</v>
      </c>
      <c r="D61" s="42"/>
      <c r="E61" s="42"/>
      <c r="F61" s="42"/>
      <c r="G61" s="42"/>
      <c r="H61" s="42"/>
      <c r="I61" s="42"/>
      <c r="J61" s="42"/>
    </row>
    <row r="62" spans="1:17" hidden="1">
      <c r="A62" s="7" t="s">
        <v>54</v>
      </c>
    </row>
    <row r="63" spans="1:17">
      <c r="A63" s="7">
        <v>9</v>
      </c>
      <c r="B63" s="35" t="s">
        <v>93</v>
      </c>
      <c r="C63" s="36" t="s">
        <v>95</v>
      </c>
      <c r="D63" s="32"/>
      <c r="E63" s="32"/>
      <c r="F63" s="37" t="s">
        <v>90</v>
      </c>
      <c r="G63" s="45">
        <v>10.8</v>
      </c>
      <c r="H63" s="45"/>
      <c r="I63" s="39"/>
      <c r="J63" s="40">
        <f>IF(AND(G63= "",H63= ""), 0, ROUND(ROUND(I63, 2) * ROUND(IF(H63="",G63,H63),  3), 2))</f>
        <v/>
      </c>
      <c r="K63" s="7"/>
      <c r="M63" s="41">
        <v>0.2</v>
      </c>
      <c r="Q63" s="7">
        <v>976</v>
      </c>
    </row>
    <row r="64" spans="1:17" hidden="1">
      <c r="A64" s="7" t="s">
        <v>53</v>
      </c>
    </row>
    <row r="65" spans="1:17" hidden="1">
      <c r="A65" s="7" t="s">
        <v>53</v>
      </c>
    </row>
    <row r="66" spans="1:17" ht="41.7875" customHeight="1">
      <c r="A66" s="7" t="s">
        <v>61</v>
      </c>
      <c r="B66" s="42"/>
      <c r="C66" s="42" t="s">
        <v>97</v>
      </c>
      <c r="D66" s="42"/>
      <c r="E66" s="42"/>
      <c r="F66" s="42"/>
      <c r="G66" s="42"/>
      <c r="H66" s="42"/>
      <c r="I66" s="42"/>
      <c r="J66" s="42"/>
    </row>
    <row r="67" spans="1:17" hidden="1">
      <c r="A67" s="7" t="s">
        <v>54</v>
      </c>
    </row>
    <row r="68" spans="1:17" ht="16.1838" customHeight="1">
      <c r="A68" s="7">
        <v>9</v>
      </c>
      <c r="B68" s="35" t="s">
        <v>98</v>
      </c>
      <c r="C68" s="36" t="s">
        <v>100</v>
      </c>
      <c r="D68" s="32"/>
      <c r="E68" s="32"/>
      <c r="F68" s="37" t="s">
        <v>90</v>
      </c>
      <c r="G68" s="45">
        <v>2.81</v>
      </c>
      <c r="H68" s="45"/>
      <c r="I68" s="39"/>
      <c r="J68" s="40">
        <f>IF(AND(G68= "",H68= ""), 0, ROUND(ROUND(I68, 2) * ROUND(IF(H68="",G68,H68),  3), 2))</f>
        <v/>
      </c>
      <c r="K68" s="7"/>
      <c r="M68" s="41">
        <v>0.2</v>
      </c>
      <c r="Q68" s="7">
        <v>976</v>
      </c>
    </row>
    <row r="69" spans="1:17" hidden="1">
      <c r="A69" s="7" t="s">
        <v>53</v>
      </c>
    </row>
    <row r="70" spans="1:17" hidden="1">
      <c r="A70" s="7" t="s">
        <v>53</v>
      </c>
    </row>
    <row r="71" spans="1:17" ht="38.7875" customHeight="1">
      <c r="A71" s="7" t="s">
        <v>61</v>
      </c>
      <c r="B71" s="42"/>
      <c r="C71" s="42" t="s">
        <v>102</v>
      </c>
      <c r="D71" s="42"/>
      <c r="E71" s="42"/>
      <c r="F71" s="42"/>
      <c r="G71" s="42"/>
      <c r="H71" s="42"/>
      <c r="I71" s="42"/>
      <c r="J71" s="42"/>
    </row>
    <row r="72" spans="1:17" hidden="1">
      <c r="A72" s="7" t="s">
        <v>54</v>
      </c>
    </row>
    <row r="73" spans="1:17">
      <c r="A73" s="7">
        <v>9</v>
      </c>
      <c r="B73" s="35" t="s">
        <v>103</v>
      </c>
      <c r="C73" s="36" t="s">
        <v>105</v>
      </c>
      <c r="D73" s="32"/>
      <c r="E73" s="32"/>
      <c r="F73" s="37" t="s">
        <v>90</v>
      </c>
      <c r="G73" s="45">
        <v>8.279999999999999</v>
      </c>
      <c r="H73" s="45"/>
      <c r="I73" s="39"/>
      <c r="J73" s="40">
        <f>IF(AND(G73= "",H73= ""), 0, ROUND(ROUND(I73, 2) * ROUND(IF(H73="",G73,H73),  3), 2))</f>
        <v/>
      </c>
      <c r="K73" s="7"/>
      <c r="M73" s="41">
        <v>0.2</v>
      </c>
      <c r="Q73" s="7">
        <v>976</v>
      </c>
    </row>
    <row r="74" spans="1:17" hidden="1">
      <c r="A74" s="7" t="s">
        <v>53</v>
      </c>
    </row>
    <row r="75" spans="1:17" ht="41.7875" customHeight="1">
      <c r="A75" s="7" t="s">
        <v>61</v>
      </c>
      <c r="B75" s="42"/>
      <c r="C75" s="42" t="s">
        <v>107</v>
      </c>
      <c r="D75" s="42"/>
      <c r="E75" s="42"/>
      <c r="F75" s="42"/>
      <c r="G75" s="42"/>
      <c r="H75" s="42"/>
      <c r="I75" s="42"/>
      <c r="J75" s="42"/>
    </row>
    <row r="76" spans="1:17" hidden="1">
      <c r="A76" s="7" t="s">
        <v>54</v>
      </c>
    </row>
    <row r="77" spans="1:17" ht="29.425" customHeight="1">
      <c r="A77" s="7">
        <v>9</v>
      </c>
      <c r="B77" s="35" t="s">
        <v>108</v>
      </c>
      <c r="C77" s="36" t="s">
        <v>110</v>
      </c>
      <c r="D77" s="32"/>
      <c r="E77" s="32"/>
      <c r="F77" s="37" t="s">
        <v>90</v>
      </c>
      <c r="G77" s="45">
        <v>6.6</v>
      </c>
      <c r="H77" s="45"/>
      <c r="I77" s="39"/>
      <c r="J77" s="40">
        <f>IF(AND(G77= "",H77= ""), 0, ROUND(ROUND(I77, 2) * ROUND(IF(H77="",G77,H77),  3), 2))</f>
        <v/>
      </c>
      <c r="K77" s="7"/>
      <c r="M77" s="41">
        <v>0.2</v>
      </c>
      <c r="Q77" s="7">
        <v>976</v>
      </c>
    </row>
    <row r="78" spans="1:17" hidden="1">
      <c r="A78" s="7" t="s">
        <v>53</v>
      </c>
    </row>
    <row r="79" spans="1:17" hidden="1">
      <c r="A79" s="7" t="s">
        <v>53</v>
      </c>
    </row>
    <row r="80" spans="1:17" ht="38.7875" customHeight="1">
      <c r="A80" s="7" t="s">
        <v>61</v>
      </c>
      <c r="B80" s="42"/>
      <c r="C80" s="42" t="s">
        <v>112</v>
      </c>
      <c r="D80" s="42"/>
      <c r="E80" s="42"/>
      <c r="F80" s="42"/>
      <c r="G80" s="42"/>
      <c r="H80" s="42"/>
      <c r="I80" s="42"/>
      <c r="J80" s="42"/>
    </row>
    <row r="81" spans="1:17" hidden="1">
      <c r="A81" s="7" t="s">
        <v>54</v>
      </c>
    </row>
    <row r="82" spans="1:17">
      <c r="A82" s="7">
        <v>9</v>
      </c>
      <c r="B82" s="35" t="s">
        <v>113</v>
      </c>
      <c r="C82" s="36" t="s">
        <v>115</v>
      </c>
      <c r="D82" s="32"/>
      <c r="E82" s="32"/>
      <c r="F82" s="37" t="s">
        <v>90</v>
      </c>
      <c r="G82" s="45">
        <v>2.94</v>
      </c>
      <c r="H82" s="45"/>
      <c r="I82" s="39"/>
      <c r="J82" s="40">
        <f>IF(AND(G82= "",H82= ""), 0, ROUND(ROUND(I82, 2) * ROUND(IF(H82="",G82,H82),  3), 2))</f>
        <v/>
      </c>
      <c r="K82" s="7"/>
      <c r="M82" s="41">
        <v>0.2</v>
      </c>
      <c r="Q82" s="7">
        <v>976</v>
      </c>
    </row>
    <row r="83" spans="1:17" hidden="1">
      <c r="A83" s="7" t="s">
        <v>53</v>
      </c>
    </row>
    <row r="84" spans="1:17" hidden="1">
      <c r="A84" s="7" t="s">
        <v>53</v>
      </c>
    </row>
    <row r="85" spans="1:17" ht="38.7875" customHeight="1">
      <c r="A85" s="7" t="s">
        <v>61</v>
      </c>
      <c r="B85" s="42"/>
      <c r="C85" s="42" t="s">
        <v>117</v>
      </c>
      <c r="D85" s="42"/>
      <c r="E85" s="42"/>
      <c r="F85" s="42"/>
      <c r="G85" s="42"/>
      <c r="H85" s="42"/>
      <c r="I85" s="42"/>
      <c r="J85" s="42"/>
    </row>
    <row r="86" spans="1:17" hidden="1">
      <c r="A86" s="7" t="s">
        <v>54</v>
      </c>
    </row>
    <row r="87" spans="1:17">
      <c r="A87" s="7">
        <v>9</v>
      </c>
      <c r="B87" s="35" t="s">
        <v>118</v>
      </c>
      <c r="C87" s="36" t="s">
        <v>120</v>
      </c>
      <c r="D87" s="32"/>
      <c r="E87" s="32"/>
      <c r="F87" s="37" t="s">
        <v>121</v>
      </c>
      <c r="G87" s="46">
        <v>66</v>
      </c>
      <c r="H87" s="46"/>
      <c r="I87" s="39"/>
      <c r="J87" s="40">
        <f>IF(AND(G87= "",H87= ""), 0, ROUND(ROUND(I87, 2) * ROUND(IF(H87="",G87,H87),  2), 2))</f>
        <v/>
      </c>
      <c r="K87" s="7"/>
      <c r="M87" s="41">
        <v>0.2</v>
      </c>
      <c r="Q87" s="7">
        <v>976</v>
      </c>
    </row>
    <row r="88" spans="1:17" hidden="1">
      <c r="A88" s="7" t="s">
        <v>53</v>
      </c>
    </row>
    <row r="89" spans="1:17" ht="32.75" customHeight="1">
      <c r="A89" s="7" t="s">
        <v>61</v>
      </c>
      <c r="B89" s="42"/>
      <c r="C89" s="42" t="s">
        <v>123</v>
      </c>
      <c r="D89" s="42"/>
      <c r="E89" s="42"/>
      <c r="F89" s="42"/>
      <c r="G89" s="42"/>
      <c r="H89" s="42"/>
      <c r="I89" s="42"/>
      <c r="J89" s="42"/>
    </row>
    <row r="90" spans="1:17" hidden="1">
      <c r="A90" s="7" t="s">
        <v>53</v>
      </c>
    </row>
    <row r="91" spans="1:17" hidden="1">
      <c r="A91" s="7" t="s">
        <v>54</v>
      </c>
    </row>
    <row r="92" spans="1:17">
      <c r="A92" s="7">
        <v>9</v>
      </c>
      <c r="B92" s="35" t="s">
        <v>124</v>
      </c>
      <c r="C92" s="36" t="s">
        <v>126</v>
      </c>
      <c r="D92" s="32"/>
      <c r="E92" s="32"/>
      <c r="F92" s="37" t="s">
        <v>127</v>
      </c>
      <c r="G92" s="38">
        <v>1</v>
      </c>
      <c r="H92" s="38"/>
      <c r="I92" s="39"/>
      <c r="J92" s="40">
        <f>IF(AND(G92= "",H92= ""), 0, ROUND(ROUND(I92, 2) * ROUND(IF(H92="",G92,H92),  0), 2))</f>
        <v/>
      </c>
      <c r="K92" s="7"/>
      <c r="M92" s="41">
        <v>0.2</v>
      </c>
      <c r="Q92" s="7">
        <v>976</v>
      </c>
    </row>
    <row r="93" spans="1:17" hidden="1">
      <c r="A93" s="7" t="s">
        <v>53</v>
      </c>
    </row>
    <row r="94" spans="1:17" hidden="1">
      <c r="A94" s="7" t="s">
        <v>54</v>
      </c>
    </row>
    <row r="95" spans="1:17" hidden="1">
      <c r="A95" s="7" t="s">
        <v>79</v>
      </c>
    </row>
    <row r="96" spans="1:17" hidden="1">
      <c r="A96" s="7" t="s">
        <v>55</v>
      </c>
    </row>
    <row r="97" spans="1:17" ht="15.8125" customHeight="1">
      <c r="A97" s="7">
        <v>4</v>
      </c>
      <c r="B97" s="29" t="s">
        <v>128</v>
      </c>
      <c r="C97" s="33" t="s">
        <v>129</v>
      </c>
      <c r="D97" s="33"/>
      <c r="E97" s="33"/>
      <c r="F97" s="33"/>
      <c r="G97" s="33"/>
      <c r="H97" s="33"/>
      <c r="I97" s="33"/>
      <c r="J97" s="34"/>
      <c r="K97" s="7"/>
    </row>
    <row r="98" spans="1:17" ht="27.225" customHeight="1">
      <c r="A98" s="7">
        <v>5</v>
      </c>
      <c r="B98" s="29" t="s">
        <v>130</v>
      </c>
      <c r="C98" s="43" t="s">
        <v>131</v>
      </c>
      <c r="D98" s="43"/>
      <c r="E98" s="43"/>
      <c r="F98" s="43"/>
      <c r="G98" s="43"/>
      <c r="H98" s="43"/>
      <c r="I98" s="43"/>
      <c r="J98" s="44"/>
      <c r="K98" s="7"/>
    </row>
    <row r="99" spans="1:17" hidden="1">
      <c r="A99" s="7" t="s">
        <v>78</v>
      </c>
    </row>
    <row r="100" spans="1:17" hidden="1">
      <c r="A100" s="7" t="s">
        <v>78</v>
      </c>
    </row>
    <row r="101" spans="1:17" hidden="1">
      <c r="A101" s="47" t="s">
        <v>132</v>
      </c>
    </row>
    <row r="102" spans="1:17" hidden="1">
      <c r="A102" s="7" t="s">
        <v>78</v>
      </c>
    </row>
    <row r="103" spans="1:17" hidden="1">
      <c r="A103" s="7" t="s">
        <v>79</v>
      </c>
    </row>
    <row r="104" spans="1:17">
      <c r="A104" s="7">
        <v>5</v>
      </c>
      <c r="B104" s="29" t="s">
        <v>133</v>
      </c>
      <c r="C104" s="43" t="s">
        <v>134</v>
      </c>
      <c r="D104" s="43"/>
      <c r="E104" s="43"/>
      <c r="F104" s="43"/>
      <c r="G104" s="43"/>
      <c r="H104" s="43"/>
      <c r="I104" s="43"/>
      <c r="J104" s="44"/>
      <c r="K104" s="7"/>
    </row>
    <row r="105" spans="1:17" hidden="1">
      <c r="A105" s="47" t="s">
        <v>135</v>
      </c>
    </row>
    <row r="106" spans="1:17" hidden="1">
      <c r="A106" s="7" t="s">
        <v>78</v>
      </c>
    </row>
    <row r="107" spans="1:17" ht="29.425" customHeight="1">
      <c r="A107" s="7">
        <v>9</v>
      </c>
      <c r="B107" s="35" t="s">
        <v>136</v>
      </c>
      <c r="C107" s="36" t="s">
        <v>138</v>
      </c>
      <c r="D107" s="32"/>
      <c r="E107" s="32"/>
      <c r="F107" s="37" t="s">
        <v>52</v>
      </c>
      <c r="G107" s="38">
        <v>1</v>
      </c>
      <c r="H107" s="38"/>
      <c r="I107" s="39"/>
      <c r="J107" s="40">
        <f>IF(AND(G107= "",H107= ""), 0, ROUND(ROUND(I107, 2) * ROUND(IF(H107="",G107,H107),  0), 2))</f>
        <v/>
      </c>
      <c r="K107" s="7"/>
      <c r="M107" s="41">
        <v>0.2</v>
      </c>
      <c r="Q107" s="7">
        <v>976</v>
      </c>
    </row>
    <row r="108" spans="1:17" hidden="1">
      <c r="A108" s="7" t="s">
        <v>53</v>
      </c>
    </row>
    <row r="109" spans="1:17" hidden="1">
      <c r="A109" s="7" t="s">
        <v>53</v>
      </c>
    </row>
    <row r="110" spans="1:17" hidden="1">
      <c r="A110" s="7" t="s">
        <v>53</v>
      </c>
    </row>
    <row r="111" spans="1:17" hidden="1">
      <c r="A111" s="7" t="s">
        <v>53</v>
      </c>
    </row>
    <row r="112" spans="1:17" hidden="1">
      <c r="A112" s="7" t="s">
        <v>53</v>
      </c>
    </row>
    <row r="113" spans="1:17" hidden="1">
      <c r="A113" s="47" t="s">
        <v>139</v>
      </c>
    </row>
    <row r="114" spans="1:17" hidden="1">
      <c r="A114" s="7" t="s">
        <v>53</v>
      </c>
    </row>
    <row r="115" spans="1:17" hidden="1">
      <c r="A115" s="47" t="s">
        <v>139</v>
      </c>
    </row>
    <row r="116" spans="1:17" hidden="1">
      <c r="A116" s="47" t="s">
        <v>140</v>
      </c>
    </row>
    <row r="117" spans="1:17" hidden="1">
      <c r="A117" s="7" t="s">
        <v>54</v>
      </c>
    </row>
    <row r="118" spans="1:17" ht="29.425" customHeight="1">
      <c r="A118" s="7">
        <v>9</v>
      </c>
      <c r="B118" s="35" t="s">
        <v>141</v>
      </c>
      <c r="C118" s="36" t="s">
        <v>143</v>
      </c>
      <c r="D118" s="32"/>
      <c r="E118" s="32"/>
      <c r="F118" s="37" t="s">
        <v>52</v>
      </c>
      <c r="G118" s="38">
        <v>1</v>
      </c>
      <c r="H118" s="38"/>
      <c r="I118" s="39"/>
      <c r="J118" s="40">
        <f>IF(AND(G118= "",H118= ""), 0, ROUND(ROUND(I118, 2) * ROUND(IF(H118="",G118,H118),  0), 2))</f>
        <v/>
      </c>
      <c r="K118" s="7" t="s">
        <v>144</v>
      </c>
      <c r="L118" s="7">
        <v>415180</v>
      </c>
      <c r="M118" s="41">
        <v>0.2</v>
      </c>
      <c r="Q118" s="7">
        <v>976</v>
      </c>
    </row>
    <row r="119" spans="1:17" hidden="1">
      <c r="A119" s="7" t="s">
        <v>53</v>
      </c>
    </row>
    <row r="120" spans="1:17" hidden="1">
      <c r="A120" s="7" t="s">
        <v>54</v>
      </c>
    </row>
    <row r="121" spans="1:17" hidden="1">
      <c r="A121" s="7" t="s">
        <v>79</v>
      </c>
    </row>
    <row r="122" spans="1:17">
      <c r="A122" s="7">
        <v>5</v>
      </c>
      <c r="B122" s="29" t="s">
        <v>145</v>
      </c>
      <c r="C122" s="43" t="s">
        <v>146</v>
      </c>
      <c r="D122" s="43"/>
      <c r="E122" s="43"/>
      <c r="F122" s="43"/>
      <c r="G122" s="43"/>
      <c r="H122" s="43"/>
      <c r="I122" s="43"/>
      <c r="J122" s="44"/>
      <c r="K122" s="7"/>
    </row>
    <row r="123" spans="1:17" ht="15.8125" customHeight="1">
      <c r="A123" s="7">
        <v>9</v>
      </c>
      <c r="B123" s="35" t="s">
        <v>147</v>
      </c>
      <c r="C123" s="36" t="s">
        <v>148</v>
      </c>
      <c r="D123" s="32"/>
      <c r="E123" s="32"/>
      <c r="F123" s="37" t="s">
        <v>14</v>
      </c>
      <c r="G123" s="38">
        <v>170</v>
      </c>
      <c r="H123" s="38"/>
      <c r="I123" s="39"/>
      <c r="J123" s="40">
        <f>IF(AND(G123= "",H123= ""), 0, ROUND(ROUND(I123, 2) * ROUND(IF(H123="",G123,H123),  0), 2))</f>
        <v/>
      </c>
      <c r="K123" s="7"/>
      <c r="M123" s="41">
        <v>0.2</v>
      </c>
      <c r="Q123" s="7">
        <v>976</v>
      </c>
    </row>
    <row r="124" spans="1:17" hidden="1">
      <c r="A124" s="7" t="s">
        <v>53</v>
      </c>
    </row>
    <row r="125" spans="1:17" hidden="1">
      <c r="A125" s="7" t="s">
        <v>53</v>
      </c>
    </row>
    <row r="126" spans="1:17" hidden="1">
      <c r="A126" s="47" t="s">
        <v>139</v>
      </c>
    </row>
    <row r="127" spans="1:17" hidden="1">
      <c r="A127" s="7" t="s">
        <v>53</v>
      </c>
    </row>
    <row r="128" spans="1:17" hidden="1">
      <c r="A128" s="7" t="s">
        <v>53</v>
      </c>
    </row>
    <row r="129" spans="1:17" hidden="1">
      <c r="A129" s="7" t="s">
        <v>54</v>
      </c>
    </row>
    <row r="130" spans="1:17">
      <c r="A130" s="7">
        <v>9</v>
      </c>
      <c r="B130" s="35" t="s">
        <v>149</v>
      </c>
      <c r="C130" s="36" t="s">
        <v>151</v>
      </c>
      <c r="D130" s="32"/>
      <c r="E130" s="32"/>
      <c r="F130" s="37" t="s">
        <v>52</v>
      </c>
      <c r="G130" s="38">
        <v>1</v>
      </c>
      <c r="H130" s="38"/>
      <c r="I130" s="39"/>
      <c r="J130" s="40">
        <f>IF(AND(G130= "",H130= ""), 0, ROUND(ROUND(I130, 2) * ROUND(IF(H130="",G130,H130),  0), 2))</f>
        <v/>
      </c>
      <c r="K130" s="7" t="s">
        <v>144</v>
      </c>
      <c r="L130" s="7">
        <v>18364</v>
      </c>
      <c r="M130" s="41">
        <v>0.2</v>
      </c>
      <c r="Q130" s="7">
        <v>976</v>
      </c>
    </row>
    <row r="131" spans="1:17" hidden="1">
      <c r="A131" s="7" t="s">
        <v>53</v>
      </c>
    </row>
    <row r="132" spans="1:17" hidden="1">
      <c r="A132" s="7" t="s">
        <v>54</v>
      </c>
    </row>
    <row r="133" spans="1:17" hidden="1">
      <c r="A133" s="7" t="s">
        <v>79</v>
      </c>
    </row>
    <row r="134" spans="1:17">
      <c r="A134" s="7">
        <v>5</v>
      </c>
      <c r="B134" s="29" t="s">
        <v>152</v>
      </c>
      <c r="C134" s="43" t="s">
        <v>153</v>
      </c>
      <c r="D134" s="43"/>
      <c r="E134" s="43"/>
      <c r="F134" s="43"/>
      <c r="G134" s="43"/>
      <c r="H134" s="43"/>
      <c r="I134" s="43"/>
      <c r="J134" s="44"/>
      <c r="K134" s="7"/>
    </row>
    <row r="135" spans="1:17" hidden="1">
      <c r="A135" s="7" t="s">
        <v>78</v>
      </c>
    </row>
    <row r="136" spans="1:17" ht="16.1838" customHeight="1">
      <c r="A136" s="7">
        <v>9</v>
      </c>
      <c r="B136" s="35" t="s">
        <v>154</v>
      </c>
      <c r="C136" s="36" t="s">
        <v>156</v>
      </c>
      <c r="D136" s="32"/>
      <c r="E136" s="32"/>
      <c r="F136" s="37" t="s">
        <v>14</v>
      </c>
      <c r="G136" s="38">
        <v>2</v>
      </c>
      <c r="H136" s="38"/>
      <c r="I136" s="39"/>
      <c r="J136" s="40">
        <f>IF(AND(G136= "",H136= ""), 0, ROUND(ROUND(I136, 2) * ROUND(IF(H136="",G136,H136),  0), 2))</f>
        <v/>
      </c>
      <c r="K136" s="7"/>
      <c r="M136" s="41">
        <v>0.2</v>
      </c>
      <c r="Q136" s="7">
        <v>976</v>
      </c>
    </row>
    <row r="137" spans="1:17" hidden="1">
      <c r="A137" s="7" t="s">
        <v>53</v>
      </c>
    </row>
    <row r="138" spans="1:17" hidden="1">
      <c r="A138" s="7" t="s">
        <v>53</v>
      </c>
    </row>
    <row r="139" spans="1:17" hidden="1">
      <c r="A139" s="7" t="s">
        <v>53</v>
      </c>
    </row>
    <row r="140" spans="1:17" hidden="1">
      <c r="A140" s="7" t="s">
        <v>53</v>
      </c>
    </row>
    <row r="141" spans="1:17" ht="41.7875" customHeight="1">
      <c r="A141" s="7" t="s">
        <v>61</v>
      </c>
      <c r="B141" s="42"/>
      <c r="C141" s="42" t="s">
        <v>158</v>
      </c>
      <c r="D141" s="42"/>
      <c r="E141" s="42"/>
      <c r="F141" s="42"/>
      <c r="G141" s="42"/>
      <c r="H141" s="42"/>
      <c r="I141" s="42"/>
      <c r="J141" s="42"/>
    </row>
    <row r="142" spans="1:17" hidden="1">
      <c r="A142" s="7" t="s">
        <v>54</v>
      </c>
    </row>
    <row r="143" spans="1:17">
      <c r="A143" s="7">
        <v>9</v>
      </c>
      <c r="B143" s="35" t="s">
        <v>159</v>
      </c>
      <c r="C143" s="36" t="s">
        <v>161</v>
      </c>
      <c r="D143" s="32"/>
      <c r="E143" s="32"/>
      <c r="F143" s="37" t="s">
        <v>14</v>
      </c>
      <c r="G143" s="38">
        <v>1</v>
      </c>
      <c r="H143" s="38"/>
      <c r="I143" s="39"/>
      <c r="J143" s="40">
        <f>IF(AND(G143= "",H143= ""), 0, ROUND(ROUND(I143, 2) * ROUND(IF(H143="",G143,H143),  0), 2))</f>
        <v/>
      </c>
      <c r="K143" s="7"/>
      <c r="M143" s="41">
        <v>0.2</v>
      </c>
      <c r="Q143" s="7">
        <v>976</v>
      </c>
    </row>
    <row r="144" spans="1:17" hidden="1">
      <c r="A144" s="7" t="s">
        <v>53</v>
      </c>
    </row>
    <row r="145" spans="1:17" hidden="1">
      <c r="A145" s="7" t="s">
        <v>53</v>
      </c>
    </row>
    <row r="146" spans="1:17" hidden="1">
      <c r="A146" s="7" t="s">
        <v>53</v>
      </c>
    </row>
    <row r="147" spans="1:17" hidden="1">
      <c r="A147" s="7" t="s">
        <v>53</v>
      </c>
    </row>
    <row r="148" spans="1:17" ht="41.7875" customHeight="1">
      <c r="A148" s="7" t="s">
        <v>61</v>
      </c>
      <c r="B148" s="42"/>
      <c r="C148" s="42" t="s">
        <v>158</v>
      </c>
      <c r="D148" s="42"/>
      <c r="E148" s="42"/>
      <c r="F148" s="42"/>
      <c r="G148" s="42"/>
      <c r="H148" s="42"/>
      <c r="I148" s="42"/>
      <c r="J148" s="42"/>
    </row>
    <row r="149" spans="1:17" hidden="1">
      <c r="A149" s="7" t="s">
        <v>54</v>
      </c>
    </row>
    <row r="150" spans="1:17" ht="28.325" customHeight="1">
      <c r="A150" s="7">
        <v>9</v>
      </c>
      <c r="B150" s="35" t="s">
        <v>162</v>
      </c>
      <c r="C150" s="36" t="s">
        <v>164</v>
      </c>
      <c r="D150" s="32"/>
      <c r="E150" s="32"/>
      <c r="F150" s="37" t="s">
        <v>14</v>
      </c>
      <c r="G150" s="38">
        <v>4</v>
      </c>
      <c r="H150" s="38"/>
      <c r="I150" s="39"/>
      <c r="J150" s="40">
        <f>IF(AND(G150= "",H150= ""), 0, ROUND(ROUND(I150, 2) * ROUND(IF(H150="",G150,H150),  0), 2))</f>
        <v/>
      </c>
      <c r="K150" s="7" t="s">
        <v>144</v>
      </c>
      <c r="L150" s="7">
        <v>58451</v>
      </c>
      <c r="M150" s="41">
        <v>0.2</v>
      </c>
      <c r="Q150" s="7">
        <v>976</v>
      </c>
    </row>
    <row r="151" spans="1:17" hidden="1">
      <c r="A151" s="7" t="s">
        <v>53</v>
      </c>
    </row>
    <row r="152" spans="1:17" hidden="1">
      <c r="A152" s="7" t="s">
        <v>53</v>
      </c>
    </row>
    <row r="153" spans="1:17" ht="16.375" customHeight="1">
      <c r="A153" s="7" t="s">
        <v>61</v>
      </c>
      <c r="B153" s="42"/>
      <c r="C153" s="42" t="s">
        <v>166</v>
      </c>
      <c r="D153" s="42"/>
      <c r="E153" s="42"/>
      <c r="F153" s="42"/>
      <c r="G153" s="42"/>
      <c r="H153" s="42"/>
      <c r="I153" s="42"/>
      <c r="J153" s="42"/>
    </row>
    <row r="154" spans="1:17" hidden="1">
      <c r="A154" s="7" t="s">
        <v>54</v>
      </c>
    </row>
    <row r="155" spans="1:17" hidden="1">
      <c r="A155" s="7" t="s">
        <v>78</v>
      </c>
    </row>
    <row r="156" spans="1:17" hidden="1">
      <c r="A156" s="7" t="s">
        <v>79</v>
      </c>
    </row>
    <row r="157" spans="1:17">
      <c r="A157" s="7">
        <v>5</v>
      </c>
      <c r="B157" s="29" t="s">
        <v>167</v>
      </c>
      <c r="C157" s="43" t="s">
        <v>169</v>
      </c>
      <c r="D157" s="43"/>
      <c r="E157" s="43"/>
      <c r="F157" s="43"/>
      <c r="G157" s="43"/>
      <c r="H157" s="43"/>
      <c r="I157" s="43"/>
      <c r="J157" s="44"/>
      <c r="K157" s="7"/>
    </row>
    <row r="158" spans="1:17" ht="29.425" customHeight="1">
      <c r="A158" s="7">
        <v>9</v>
      </c>
      <c r="B158" s="35" t="s">
        <v>170</v>
      </c>
      <c r="C158" s="36" t="s">
        <v>172</v>
      </c>
      <c r="D158" s="32"/>
      <c r="E158" s="32"/>
      <c r="F158" s="37" t="s">
        <v>14</v>
      </c>
      <c r="G158" s="38">
        <v>1</v>
      </c>
      <c r="H158" s="38"/>
      <c r="I158" s="39"/>
      <c r="J158" s="40">
        <f>IF(AND(G158= "",H158= ""), 0, ROUND(ROUND(I158, 2) * ROUND(IF(H158="",G158,H158),  0), 2))</f>
        <v/>
      </c>
      <c r="K158" s="7"/>
      <c r="M158" s="41">
        <v>0.2</v>
      </c>
      <c r="Q158" s="7">
        <v>976</v>
      </c>
    </row>
    <row r="159" spans="1:17" hidden="1">
      <c r="A159" s="7" t="s">
        <v>53</v>
      </c>
    </row>
    <row r="160" spans="1:17" hidden="1">
      <c r="A160" s="7" t="s">
        <v>53</v>
      </c>
    </row>
    <row r="161" spans="1:17" hidden="1">
      <c r="A161" s="7" t="s">
        <v>53</v>
      </c>
    </row>
    <row r="162" spans="1:17" hidden="1">
      <c r="A162" s="7" t="s">
        <v>53</v>
      </c>
    </row>
    <row r="163" spans="1:17" hidden="1">
      <c r="A163" s="7" t="s">
        <v>53</v>
      </c>
    </row>
    <row r="164" spans="1:17" ht="47.5875" customHeight="1">
      <c r="A164" s="7" t="s">
        <v>61</v>
      </c>
      <c r="B164" s="42"/>
      <c r="C164" s="42" t="s">
        <v>173</v>
      </c>
      <c r="D164" s="42"/>
      <c r="E164" s="42"/>
      <c r="F164" s="42"/>
      <c r="G164" s="42"/>
      <c r="H164" s="42"/>
      <c r="I164" s="42"/>
      <c r="J164" s="42"/>
    </row>
    <row r="165" spans="1:17" hidden="1">
      <c r="A165" s="7" t="s">
        <v>54</v>
      </c>
    </row>
    <row r="166" spans="1:17" ht="33.825" customHeight="1">
      <c r="A166" s="7">
        <v>9</v>
      </c>
      <c r="B166" s="35" t="s">
        <v>174</v>
      </c>
      <c r="C166" s="36" t="s">
        <v>176</v>
      </c>
      <c r="D166" s="32"/>
      <c r="E166" s="32"/>
      <c r="F166" s="37" t="s">
        <v>52</v>
      </c>
      <c r="G166" s="38">
        <v>1</v>
      </c>
      <c r="H166" s="38"/>
      <c r="I166" s="39"/>
      <c r="J166" s="40">
        <f>IF(AND(G166= "",H166= ""), 0, ROUND(ROUND(I166, 2) * ROUND(IF(H166="",G166,H166),  0), 2))</f>
        <v/>
      </c>
      <c r="K166" s="7"/>
      <c r="M166" s="41">
        <v>0.2</v>
      </c>
      <c r="Q166" s="7">
        <v>976</v>
      </c>
    </row>
    <row r="167" spans="1:17" hidden="1">
      <c r="A167" s="7" t="s">
        <v>53</v>
      </c>
    </row>
    <row r="168" spans="1:17" hidden="1">
      <c r="A168" s="7" t="s">
        <v>53</v>
      </c>
    </row>
    <row r="169" spans="1:17" hidden="1">
      <c r="A169" s="7" t="s">
        <v>53</v>
      </c>
    </row>
    <row r="170" spans="1:17" hidden="1">
      <c r="A170" s="7" t="s">
        <v>53</v>
      </c>
    </row>
    <row r="171" spans="1:17" ht="47.5875" customHeight="1">
      <c r="A171" s="7" t="s">
        <v>61</v>
      </c>
      <c r="B171" s="42"/>
      <c r="C171" s="42" t="s">
        <v>173</v>
      </c>
      <c r="D171" s="42"/>
      <c r="E171" s="42"/>
      <c r="F171" s="42"/>
      <c r="G171" s="42"/>
      <c r="H171" s="42"/>
      <c r="I171" s="42"/>
      <c r="J171" s="42"/>
    </row>
    <row r="172" spans="1:17" hidden="1">
      <c r="A172" s="7" t="s">
        <v>54</v>
      </c>
    </row>
    <row r="173" spans="1:17" ht="16.9125" customHeight="1">
      <c r="A173" s="7">
        <v>9</v>
      </c>
      <c r="B173" s="35" t="s">
        <v>177</v>
      </c>
      <c r="C173" s="36" t="s">
        <v>179</v>
      </c>
      <c r="D173" s="32"/>
      <c r="E173" s="32"/>
      <c r="F173" s="37" t="s">
        <v>52</v>
      </c>
      <c r="G173" s="38">
        <v>1</v>
      </c>
      <c r="H173" s="38"/>
      <c r="I173" s="39"/>
      <c r="J173" s="40">
        <f>IF(AND(G173= "",H173= ""), 0, ROUND(ROUND(I173, 2) * ROUND(IF(H173="",G173,H173),  0), 2))</f>
        <v/>
      </c>
      <c r="K173" s="7"/>
      <c r="M173" s="41">
        <v>0.2</v>
      </c>
      <c r="Q173" s="7">
        <v>976</v>
      </c>
    </row>
    <row r="174" spans="1:17" hidden="1">
      <c r="A174" s="7" t="s">
        <v>53</v>
      </c>
    </row>
    <row r="175" spans="1:17" ht="18.375" customHeight="1">
      <c r="A175" s="7" t="s">
        <v>61</v>
      </c>
      <c r="B175" s="42"/>
      <c r="C175" s="42" t="s">
        <v>181</v>
      </c>
      <c r="D175" s="42"/>
      <c r="E175" s="42"/>
      <c r="F175" s="42"/>
      <c r="G175" s="42"/>
      <c r="H175" s="42"/>
      <c r="I175" s="42"/>
      <c r="J175" s="42"/>
    </row>
    <row r="176" spans="1:17" hidden="1">
      <c r="A176" s="7" t="s">
        <v>53</v>
      </c>
    </row>
    <row r="177" spans="1:17" hidden="1">
      <c r="A177" s="7" t="s">
        <v>54</v>
      </c>
    </row>
    <row r="178" spans="1:17" ht="40.425" customHeight="1">
      <c r="A178" s="7">
        <v>9</v>
      </c>
      <c r="B178" s="35" t="s">
        <v>182</v>
      </c>
      <c r="C178" s="36" t="s">
        <v>184</v>
      </c>
      <c r="D178" s="32"/>
      <c r="E178" s="32"/>
      <c r="F178" s="37" t="s">
        <v>52</v>
      </c>
      <c r="G178" s="38">
        <v>1</v>
      </c>
      <c r="H178" s="38"/>
      <c r="I178" s="39"/>
      <c r="J178" s="40">
        <f>IF(AND(G178= "",H178= ""), 0, ROUND(ROUND(I178, 2) * ROUND(IF(H178="",G178,H178),  0), 2))</f>
        <v/>
      </c>
      <c r="K178" s="7"/>
      <c r="M178" s="41">
        <v>0.2</v>
      </c>
      <c r="Q178" s="7">
        <v>976</v>
      </c>
    </row>
    <row r="179" spans="1:17" hidden="1">
      <c r="A179" s="7" t="s">
        <v>53</v>
      </c>
    </row>
    <row r="180" spans="1:17" hidden="1">
      <c r="A180" s="7" t="s">
        <v>53</v>
      </c>
    </row>
    <row r="181" spans="1:17" hidden="1">
      <c r="A181" s="7" t="s">
        <v>53</v>
      </c>
    </row>
    <row r="182" spans="1:17" hidden="1">
      <c r="A182" s="7" t="s">
        <v>53</v>
      </c>
    </row>
    <row r="183" spans="1:17" hidden="1">
      <c r="A183" s="7" t="s">
        <v>54</v>
      </c>
    </row>
    <row r="184" spans="1:17" hidden="1">
      <c r="A184" s="7" t="s">
        <v>79</v>
      </c>
    </row>
    <row r="185" spans="1:17">
      <c r="A185" s="7">
        <v>5</v>
      </c>
      <c r="B185" s="29" t="s">
        <v>185</v>
      </c>
      <c r="C185" s="43" t="s">
        <v>186</v>
      </c>
      <c r="D185" s="43"/>
      <c r="E185" s="43"/>
      <c r="F185" s="43"/>
      <c r="G185" s="43"/>
      <c r="H185" s="43"/>
      <c r="I185" s="43"/>
      <c r="J185" s="44"/>
      <c r="K185" s="7"/>
    </row>
    <row r="186" spans="1:17" ht="16.9125" customHeight="1">
      <c r="A186" s="7">
        <v>9</v>
      </c>
      <c r="B186" s="35" t="s">
        <v>187</v>
      </c>
      <c r="C186" s="36" t="s">
        <v>189</v>
      </c>
      <c r="D186" s="32"/>
      <c r="E186" s="32"/>
      <c r="F186" s="37" t="s">
        <v>14</v>
      </c>
      <c r="G186" s="38">
        <v>1</v>
      </c>
      <c r="H186" s="38"/>
      <c r="I186" s="39"/>
      <c r="J186" s="40">
        <f>IF(AND(G186= "",H186= ""), 0, ROUND(ROUND(I186, 2) * ROUND(IF(H186="",G186,H186),  0), 2))</f>
        <v/>
      </c>
      <c r="K186" s="7"/>
      <c r="M186" s="41">
        <v>0.2</v>
      </c>
      <c r="Q186" s="7">
        <v>976</v>
      </c>
    </row>
    <row r="187" spans="1:17" hidden="1">
      <c r="A187" s="7" t="s">
        <v>53</v>
      </c>
    </row>
    <row r="188" spans="1:17" hidden="1">
      <c r="A188" s="7" t="s">
        <v>53</v>
      </c>
    </row>
    <row r="189" spans="1:17" hidden="1">
      <c r="A189" s="7" t="s">
        <v>53</v>
      </c>
    </row>
    <row r="190" spans="1:17" ht="44.5875" customHeight="1">
      <c r="A190" s="7" t="s">
        <v>61</v>
      </c>
      <c r="B190" s="42"/>
      <c r="C190" s="42" t="s">
        <v>191</v>
      </c>
      <c r="D190" s="42"/>
      <c r="E190" s="42"/>
      <c r="F190" s="42"/>
      <c r="G190" s="42"/>
      <c r="H190" s="42"/>
      <c r="I190" s="42"/>
      <c r="J190" s="42"/>
    </row>
    <row r="191" spans="1:17" hidden="1">
      <c r="A191" s="7" t="s">
        <v>54</v>
      </c>
    </row>
    <row r="192" spans="1:17" ht="33.825" customHeight="1">
      <c r="A192" s="7">
        <v>9</v>
      </c>
      <c r="B192" s="35" t="s">
        <v>192</v>
      </c>
      <c r="C192" s="36" t="s">
        <v>194</v>
      </c>
      <c r="D192" s="32"/>
      <c r="E192" s="32"/>
      <c r="F192" s="37" t="s">
        <v>52</v>
      </c>
      <c r="G192" s="38">
        <v>1</v>
      </c>
      <c r="H192" s="38"/>
      <c r="I192" s="39"/>
      <c r="J192" s="40">
        <f>IF(AND(G192= "",H192= ""), 0, ROUND(ROUND(I192, 2) * ROUND(IF(H192="",G192,H192),  0), 2))</f>
        <v/>
      </c>
      <c r="K192" s="7"/>
      <c r="M192" s="41">
        <v>0.2</v>
      </c>
      <c r="Q192" s="7">
        <v>976</v>
      </c>
    </row>
    <row r="193" spans="1:17" hidden="1">
      <c r="A193" s="7" t="s">
        <v>53</v>
      </c>
    </row>
    <row r="194" spans="1:17" hidden="1">
      <c r="A194" s="7" t="s">
        <v>54</v>
      </c>
    </row>
    <row r="195" spans="1:17" ht="31.625" customHeight="1">
      <c r="A195" s="7">
        <v>9</v>
      </c>
      <c r="B195" s="35" t="s">
        <v>195</v>
      </c>
      <c r="C195" s="36" t="s">
        <v>197</v>
      </c>
      <c r="D195" s="32"/>
      <c r="E195" s="32"/>
      <c r="F195" s="37" t="s">
        <v>14</v>
      </c>
      <c r="G195" s="38">
        <v>1</v>
      </c>
      <c r="H195" s="38"/>
      <c r="I195" s="39"/>
      <c r="J195" s="40">
        <f>IF(AND(G195= "",H195= ""), 0, ROUND(ROUND(I195, 2) * ROUND(IF(H195="",G195,H195),  0), 2))</f>
        <v/>
      </c>
      <c r="K195" s="7" t="s">
        <v>144</v>
      </c>
      <c r="L195" s="7">
        <v>212777</v>
      </c>
      <c r="M195" s="41">
        <v>0.2</v>
      </c>
      <c r="Q195" s="7">
        <v>976</v>
      </c>
    </row>
    <row r="196" spans="1:17" hidden="1">
      <c r="A196" s="7" t="s">
        <v>53</v>
      </c>
    </row>
    <row r="197" spans="1:17" hidden="1">
      <c r="A197" s="7" t="s">
        <v>53</v>
      </c>
    </row>
    <row r="198" spans="1:17" hidden="1">
      <c r="A198" s="7" t="s">
        <v>53</v>
      </c>
    </row>
    <row r="199" spans="1:17" hidden="1">
      <c r="A199" s="47" t="s">
        <v>140</v>
      </c>
    </row>
    <row r="200" spans="1:17" ht="47.5875" customHeight="1">
      <c r="A200" s="7" t="s">
        <v>61</v>
      </c>
      <c r="B200" s="42"/>
      <c r="C200" s="42" t="s">
        <v>199</v>
      </c>
      <c r="D200" s="42"/>
      <c r="E200" s="42"/>
      <c r="F200" s="42"/>
      <c r="G200" s="42"/>
      <c r="H200" s="42"/>
      <c r="I200" s="42"/>
      <c r="J200" s="42"/>
    </row>
    <row r="201" spans="1:17" hidden="1">
      <c r="A201" s="7" t="s">
        <v>54</v>
      </c>
    </row>
    <row r="202" spans="1:17" hidden="1">
      <c r="A202" s="7" t="s">
        <v>79</v>
      </c>
    </row>
    <row r="203" spans="1:17">
      <c r="A203" s="7">
        <v>5</v>
      </c>
      <c r="B203" s="29" t="s">
        <v>200</v>
      </c>
      <c r="C203" s="43" t="s">
        <v>201</v>
      </c>
      <c r="D203" s="43"/>
      <c r="E203" s="43"/>
      <c r="F203" s="43"/>
      <c r="G203" s="43"/>
      <c r="H203" s="43"/>
      <c r="I203" s="43"/>
      <c r="J203" s="44"/>
      <c r="K203" s="7"/>
    </row>
    <row r="204" spans="1:17" ht="16.9125" customHeight="1">
      <c r="A204" s="7">
        <v>9</v>
      </c>
      <c r="B204" s="35" t="s">
        <v>202</v>
      </c>
      <c r="C204" s="36" t="s">
        <v>204</v>
      </c>
      <c r="D204" s="32"/>
      <c r="E204" s="32"/>
      <c r="F204" s="37" t="s">
        <v>52</v>
      </c>
      <c r="G204" s="38">
        <v>1</v>
      </c>
      <c r="H204" s="38"/>
      <c r="I204" s="39"/>
      <c r="J204" s="40">
        <f>IF(AND(G204= "",H204= ""), 0, ROUND(ROUND(I204, 2) * ROUND(IF(H204="",G204,H204),  0), 2))</f>
        <v/>
      </c>
      <c r="K204" s="7"/>
      <c r="M204" s="41">
        <v>0.2</v>
      </c>
      <c r="Q204" s="7">
        <v>976</v>
      </c>
    </row>
    <row r="205" spans="1:17" hidden="1">
      <c r="A205" s="7" t="s">
        <v>53</v>
      </c>
    </row>
    <row r="206" spans="1:17" hidden="1">
      <c r="A206" s="47" t="s">
        <v>140</v>
      </c>
    </row>
    <row r="207" spans="1:17" hidden="1">
      <c r="A207" s="7" t="s">
        <v>53</v>
      </c>
    </row>
    <row r="208" spans="1:17" hidden="1">
      <c r="A208" s="7" t="s">
        <v>54</v>
      </c>
    </row>
    <row r="209" spans="1:17" hidden="1">
      <c r="A209" s="7" t="s">
        <v>79</v>
      </c>
    </row>
    <row r="210" spans="1:17" hidden="1">
      <c r="A210" s="7" t="s">
        <v>55</v>
      </c>
    </row>
    <row r="211" spans="1:17" ht="31.625" customHeight="1">
      <c r="A211" s="7">
        <v>4</v>
      </c>
      <c r="B211" s="29" t="s">
        <v>205</v>
      </c>
      <c r="C211" s="33" t="s">
        <v>206</v>
      </c>
      <c r="D211" s="33"/>
      <c r="E211" s="33"/>
      <c r="F211" s="33"/>
      <c r="G211" s="33"/>
      <c r="H211" s="33"/>
      <c r="I211" s="33"/>
      <c r="J211" s="34"/>
      <c r="K211" s="7"/>
    </row>
    <row r="212" spans="1:17">
      <c r="A212" s="7">
        <v>5</v>
      </c>
      <c r="B212" s="29" t="s">
        <v>207</v>
      </c>
      <c r="C212" s="43" t="s">
        <v>208</v>
      </c>
      <c r="D212" s="43"/>
      <c r="E212" s="43"/>
      <c r="F212" s="43"/>
      <c r="G212" s="43"/>
      <c r="H212" s="43"/>
      <c r="I212" s="43"/>
      <c r="J212" s="44"/>
      <c r="K212" s="7"/>
    </row>
    <row r="213" spans="1:17" hidden="1">
      <c r="A213" s="7" t="s">
        <v>78</v>
      </c>
    </row>
    <row r="214" spans="1:17" hidden="1">
      <c r="A214" s="7" t="s">
        <v>79</v>
      </c>
    </row>
    <row r="215" spans="1:17">
      <c r="A215" s="7">
        <v>5</v>
      </c>
      <c r="B215" s="29" t="s">
        <v>209</v>
      </c>
      <c r="C215" s="43" t="s">
        <v>210</v>
      </c>
      <c r="D215" s="43"/>
      <c r="E215" s="43"/>
      <c r="F215" s="43"/>
      <c r="G215" s="43"/>
      <c r="H215" s="43"/>
      <c r="I215" s="43"/>
      <c r="J215" s="44"/>
      <c r="K215" s="7"/>
    </row>
    <row r="216" spans="1:17" hidden="1">
      <c r="A216" s="7" t="s">
        <v>78</v>
      </c>
    </row>
    <row r="217" spans="1:17" hidden="1">
      <c r="A217" s="7" t="s">
        <v>79</v>
      </c>
    </row>
    <row r="218" spans="1:17">
      <c r="A218" s="7">
        <v>5</v>
      </c>
      <c r="B218" s="29" t="s">
        <v>211</v>
      </c>
      <c r="C218" s="43" t="s">
        <v>212</v>
      </c>
      <c r="D218" s="43"/>
      <c r="E218" s="43"/>
      <c r="F218" s="43"/>
      <c r="G218" s="43"/>
      <c r="H218" s="43"/>
      <c r="I218" s="43"/>
      <c r="J218" s="44"/>
      <c r="K218" s="7"/>
    </row>
    <row r="219" spans="1:17" hidden="1">
      <c r="A219" s="47" t="s">
        <v>213</v>
      </c>
    </row>
    <row r="220" spans="1:17" hidden="1">
      <c r="A220" s="47" t="s">
        <v>135</v>
      </c>
    </row>
    <row r="221" spans="1:17" hidden="1">
      <c r="A221" s="7" t="s">
        <v>78</v>
      </c>
    </row>
    <row r="222" spans="1:17" hidden="1">
      <c r="A222" s="7" t="s">
        <v>79</v>
      </c>
    </row>
    <row r="223" spans="1:17" ht="15.8125" customHeight="1">
      <c r="A223" s="7">
        <v>9</v>
      </c>
      <c r="B223" s="35"/>
      <c r="C223" s="36" t="s">
        <v>215</v>
      </c>
      <c r="D223" s="32"/>
      <c r="E223" s="32"/>
      <c r="F223" s="37" t="s">
        <v>52</v>
      </c>
      <c r="G223" s="38">
        <v>1</v>
      </c>
      <c r="H223" s="38"/>
      <c r="I223" s="39"/>
      <c r="J223" s="40">
        <f>IF(AND(G223= "",H223= ""), 0, ROUND(ROUND(I223, 2) * ROUND(IF(H223="",G223,H223),  0), 2))</f>
        <v/>
      </c>
      <c r="K223" s="7"/>
      <c r="M223" s="41">
        <v>0.2</v>
      </c>
      <c r="Q223" s="7">
        <v>976</v>
      </c>
    </row>
    <row r="224" spans="1:17" hidden="1">
      <c r="A224" s="7" t="s">
        <v>54</v>
      </c>
    </row>
    <row r="225" spans="1:17" hidden="1">
      <c r="A225" s="7" t="s">
        <v>55</v>
      </c>
    </row>
    <row r="226" spans="1:17">
      <c r="A226" s="7">
        <v>4</v>
      </c>
      <c r="B226" s="29" t="s">
        <v>216</v>
      </c>
      <c r="C226" s="33" t="s">
        <v>217</v>
      </c>
      <c r="D226" s="33"/>
      <c r="E226" s="33"/>
      <c r="F226" s="33"/>
      <c r="G226" s="33"/>
      <c r="H226" s="33"/>
      <c r="I226" s="33"/>
      <c r="J226" s="34"/>
      <c r="K226" s="7"/>
    </row>
    <row r="227" spans="1:17">
      <c r="A227" s="7">
        <v>5</v>
      </c>
      <c r="B227" s="29" t="s">
        <v>218</v>
      </c>
      <c r="C227" s="43" t="s">
        <v>219</v>
      </c>
      <c r="D227" s="43"/>
      <c r="E227" s="43"/>
      <c r="F227" s="43"/>
      <c r="G227" s="43"/>
      <c r="H227" s="43"/>
      <c r="I227" s="43"/>
      <c r="J227" s="44"/>
      <c r="K227" s="7"/>
    </row>
    <row r="228" spans="1:17">
      <c r="A228" s="7">
        <v>9</v>
      </c>
      <c r="B228" s="35"/>
      <c r="C228" s="36" t="s">
        <v>221</v>
      </c>
      <c r="D228" s="32"/>
      <c r="E228" s="32"/>
      <c r="F228" s="37" t="s">
        <v>52</v>
      </c>
      <c r="G228" s="38">
        <v>1</v>
      </c>
      <c r="H228" s="38"/>
      <c r="I228" s="39"/>
      <c r="J228" s="40">
        <f>IF(AND(G228= "",H228= ""), 0, ROUND(ROUND(I228, 2) * ROUND(IF(H228="",G228,H228),  0), 2))</f>
        <v/>
      </c>
      <c r="K228" s="7"/>
      <c r="M228" s="41">
        <v>0.2</v>
      </c>
      <c r="Q228" s="7">
        <v>976</v>
      </c>
    </row>
    <row r="229" spans="1:17" hidden="1">
      <c r="A229" s="7" t="s">
        <v>53</v>
      </c>
    </row>
    <row r="230" spans="1:17" hidden="1">
      <c r="A230" s="7" t="s">
        <v>54</v>
      </c>
    </row>
    <row r="231" spans="1:17" hidden="1">
      <c r="A231" s="7" t="s">
        <v>79</v>
      </c>
    </row>
    <row r="232" spans="1:17" hidden="1">
      <c r="A232" s="7" t="s">
        <v>55</v>
      </c>
    </row>
    <row r="233" spans="1:17">
      <c r="A233" s="7">
        <v>4</v>
      </c>
      <c r="B233" s="29" t="s">
        <v>222</v>
      </c>
      <c r="C233" s="33" t="s">
        <v>223</v>
      </c>
      <c r="D233" s="33"/>
      <c r="E233" s="33"/>
      <c r="F233" s="33"/>
      <c r="G233" s="33"/>
      <c r="H233" s="33"/>
      <c r="I233" s="33"/>
      <c r="J233" s="34"/>
      <c r="K233" s="7"/>
    </row>
    <row r="234" spans="1:17">
      <c r="A234" s="7">
        <v>5</v>
      </c>
      <c r="B234" s="29" t="s">
        <v>224</v>
      </c>
      <c r="C234" s="43" t="s">
        <v>225</v>
      </c>
      <c r="D234" s="43"/>
      <c r="E234" s="43"/>
      <c r="F234" s="43"/>
      <c r="G234" s="43"/>
      <c r="H234" s="43"/>
      <c r="I234" s="43"/>
      <c r="J234" s="44"/>
      <c r="K234" s="7"/>
    </row>
    <row r="235" spans="1:17" hidden="1">
      <c r="A235" s="7" t="s">
        <v>78</v>
      </c>
    </row>
    <row r="236" spans="1:17" hidden="1">
      <c r="A236" s="7" t="s">
        <v>78</v>
      </c>
    </row>
    <row r="237" spans="1:17" hidden="1">
      <c r="A237" s="7" t="s">
        <v>78</v>
      </c>
    </row>
    <row r="238" spans="1:17" hidden="1">
      <c r="A238" s="7" t="s">
        <v>78</v>
      </c>
    </row>
    <row r="239" spans="1:17" hidden="1">
      <c r="A239" s="7" t="s">
        <v>78</v>
      </c>
    </row>
    <row r="240" spans="1:17" hidden="1">
      <c r="A240" s="7" t="s">
        <v>78</v>
      </c>
    </row>
    <row r="241" spans="1:17">
      <c r="A241" s="7">
        <v>9</v>
      </c>
      <c r="B241" s="35"/>
      <c r="C241" s="36" t="s">
        <v>227</v>
      </c>
      <c r="D241" s="32"/>
      <c r="E241" s="32"/>
      <c r="F241" s="37" t="s">
        <v>52</v>
      </c>
      <c r="G241" s="38">
        <v>1</v>
      </c>
      <c r="H241" s="38"/>
      <c r="I241" s="39"/>
      <c r="J241" s="40">
        <f>IF(AND(G241= "",H241= ""), 0, ROUND(ROUND(I241, 2) * ROUND(IF(H241="",G241,H241),  0), 2))</f>
        <v/>
      </c>
      <c r="K241" s="7"/>
      <c r="M241" s="41">
        <v>0.2</v>
      </c>
      <c r="Q241" s="7">
        <v>976</v>
      </c>
    </row>
    <row r="242" spans="1:17" hidden="1">
      <c r="A242" s="7" t="s">
        <v>54</v>
      </c>
    </row>
    <row r="243" spans="1:17" hidden="1">
      <c r="A243" s="7" t="s">
        <v>79</v>
      </c>
    </row>
    <row r="244" spans="1:17" ht="31.625" customHeight="1">
      <c r="A244" s="7">
        <v>5</v>
      </c>
      <c r="B244" s="29" t="s">
        <v>228</v>
      </c>
      <c r="C244" s="43" t="s">
        <v>229</v>
      </c>
      <c r="D244" s="43"/>
      <c r="E244" s="43"/>
      <c r="F244" s="43"/>
      <c r="G244" s="43"/>
      <c r="H244" s="43"/>
      <c r="I244" s="43"/>
      <c r="J244" s="44"/>
      <c r="K244" s="7"/>
    </row>
    <row r="245" spans="1:17" hidden="1">
      <c r="A245" s="7" t="s">
        <v>78</v>
      </c>
    </row>
    <row r="246" spans="1:17" hidden="1">
      <c r="A246" s="7" t="s">
        <v>78</v>
      </c>
    </row>
    <row r="247" spans="1:17" hidden="1">
      <c r="A247" s="7" t="s">
        <v>78</v>
      </c>
    </row>
    <row r="248" spans="1:17" hidden="1">
      <c r="A248" s="7" t="s">
        <v>78</v>
      </c>
    </row>
    <row r="249" spans="1:17" hidden="1">
      <c r="A249" s="7" t="s">
        <v>78</v>
      </c>
    </row>
    <row r="250" spans="1:17" hidden="1">
      <c r="A250" s="7" t="s">
        <v>78</v>
      </c>
    </row>
    <row r="251" spans="1:17" hidden="1">
      <c r="A251" s="7" t="s">
        <v>78</v>
      </c>
    </row>
    <row r="252" spans="1:17" hidden="1">
      <c r="A252" s="7" t="s">
        <v>78</v>
      </c>
    </row>
    <row r="253" spans="1:17" hidden="1">
      <c r="A253" s="7" t="s">
        <v>78</v>
      </c>
    </row>
    <row r="254" spans="1:17" hidden="1">
      <c r="A254" s="7" t="s">
        <v>78</v>
      </c>
    </row>
    <row r="255" spans="1:17" hidden="1">
      <c r="A255" s="7" t="s">
        <v>78</v>
      </c>
    </row>
    <row r="256" spans="1:17" hidden="1">
      <c r="A256" s="7" t="s">
        <v>78</v>
      </c>
    </row>
    <row r="257" spans="1:17" hidden="1">
      <c r="A257" s="7" t="s">
        <v>78</v>
      </c>
    </row>
    <row r="258" spans="1:17" hidden="1">
      <c r="A258" s="7" t="s">
        <v>78</v>
      </c>
    </row>
    <row r="259" spans="1:17" hidden="1">
      <c r="A259" s="7" t="s">
        <v>78</v>
      </c>
    </row>
    <row r="260" spans="1:17" hidden="1">
      <c r="A260" s="7" t="s">
        <v>78</v>
      </c>
    </row>
    <row r="261" spans="1:17" ht="33.825" customHeight="1">
      <c r="A261" s="7">
        <v>9</v>
      </c>
      <c r="B261" s="35"/>
      <c r="C261" s="36" t="s">
        <v>231</v>
      </c>
      <c r="D261" s="32"/>
      <c r="E261" s="32"/>
      <c r="F261" s="37" t="s">
        <v>52</v>
      </c>
      <c r="G261" s="38">
        <v>1</v>
      </c>
      <c r="H261" s="38"/>
      <c r="I261" s="39"/>
      <c r="J261" s="40">
        <f>IF(AND(G261= "",H261= ""), 0, ROUND(ROUND(I261, 2) * ROUND(IF(H261="",G261,H261),  0), 2))</f>
        <v/>
      </c>
      <c r="K261" s="7"/>
      <c r="M261" s="41">
        <v>0.2</v>
      </c>
      <c r="Q261" s="7">
        <v>976</v>
      </c>
    </row>
    <row r="262" spans="1:17" hidden="1">
      <c r="A262" s="7" t="s">
        <v>54</v>
      </c>
    </row>
    <row r="263" spans="1:17" hidden="1">
      <c r="A263" s="7" t="s">
        <v>79</v>
      </c>
    </row>
    <row r="264" spans="1:17">
      <c r="A264" s="7">
        <v>5</v>
      </c>
      <c r="B264" s="29" t="s">
        <v>232</v>
      </c>
      <c r="C264" s="43" t="s">
        <v>233</v>
      </c>
      <c r="D264" s="43"/>
      <c r="E264" s="43"/>
      <c r="F264" s="43"/>
      <c r="G264" s="43"/>
      <c r="H264" s="43"/>
      <c r="I264" s="43"/>
      <c r="J264" s="44"/>
      <c r="K264" s="7"/>
    </row>
    <row r="265" spans="1:17" hidden="1">
      <c r="A265" s="7" t="s">
        <v>78</v>
      </c>
    </row>
    <row r="266" spans="1:17" ht="18.0125" customHeight="1">
      <c r="A266" s="7">
        <v>9</v>
      </c>
      <c r="B266" s="35"/>
      <c r="C266" s="36" t="s">
        <v>235</v>
      </c>
      <c r="D266" s="32"/>
      <c r="E266" s="32"/>
      <c r="F266" s="37" t="s">
        <v>52</v>
      </c>
      <c r="G266" s="38">
        <v>1</v>
      </c>
      <c r="H266" s="38"/>
      <c r="I266" s="39"/>
      <c r="J266" s="40">
        <f>IF(AND(G266= "",H266= ""), 0, ROUND(ROUND(I266, 2) * ROUND(IF(H266="",G266,H266),  0), 2))</f>
        <v/>
      </c>
      <c r="K266" s="7"/>
      <c r="M266" s="41">
        <v>0.2</v>
      </c>
      <c r="Q266" s="7">
        <v>976</v>
      </c>
    </row>
    <row r="267" spans="1:17" hidden="1">
      <c r="A267" s="7" t="s">
        <v>53</v>
      </c>
    </row>
    <row r="268" spans="1:17" hidden="1">
      <c r="A268" s="47" t="s">
        <v>139</v>
      </c>
    </row>
    <row r="269" spans="1:17" hidden="1">
      <c r="A269" s="47" t="s">
        <v>139</v>
      </c>
    </row>
    <row r="270" spans="1:17" hidden="1">
      <c r="A270" s="7" t="s">
        <v>53</v>
      </c>
    </row>
    <row r="271" spans="1:17" hidden="1">
      <c r="A271" s="7" t="s">
        <v>54</v>
      </c>
    </row>
    <row r="272" spans="1:17" hidden="1">
      <c r="A272" s="7" t="s">
        <v>78</v>
      </c>
    </row>
    <row r="273" spans="1:17" hidden="1">
      <c r="A273" s="7" t="s">
        <v>78</v>
      </c>
    </row>
    <row r="274" spans="1:17" hidden="1">
      <c r="A274" s="7" t="s">
        <v>79</v>
      </c>
    </row>
    <row r="275" spans="1:17" hidden="1">
      <c r="A275" s="7" t="s">
        <v>55</v>
      </c>
    </row>
    <row r="276" spans="1:17">
      <c r="A276" s="7">
        <v>4</v>
      </c>
      <c r="B276" s="29" t="s">
        <v>236</v>
      </c>
      <c r="C276" s="33" t="s">
        <v>237</v>
      </c>
      <c r="D276" s="33"/>
      <c r="E276" s="33"/>
      <c r="F276" s="33"/>
      <c r="G276" s="33"/>
      <c r="H276" s="33"/>
      <c r="I276" s="33"/>
      <c r="J276" s="34"/>
      <c r="K276" s="7"/>
    </row>
    <row r="277" spans="1:17" hidden="1">
      <c r="A277" s="7" t="s">
        <v>49</v>
      </c>
    </row>
    <row r="278" spans="1:17" hidden="1">
      <c r="A278" s="7" t="s">
        <v>49</v>
      </c>
    </row>
    <row r="279" spans="1:17" hidden="1">
      <c r="A279" s="7" t="s">
        <v>49</v>
      </c>
    </row>
    <row r="280" spans="1:17" ht="16.9125" customHeight="1">
      <c r="A280" s="7">
        <v>9</v>
      </c>
      <c r="B280" s="35"/>
      <c r="C280" s="36" t="s">
        <v>238</v>
      </c>
      <c r="D280" s="32"/>
      <c r="E280" s="32"/>
      <c r="F280" s="37" t="s">
        <v>52</v>
      </c>
      <c r="G280" s="38">
        <v>1</v>
      </c>
      <c r="H280" s="38"/>
      <c r="I280" s="39"/>
      <c r="J280" s="40">
        <f>IF(AND(G280= "",H280= ""), 0, ROUND(ROUND(I280, 2) * ROUND(IF(H280="",G280,H280),  0), 2))</f>
        <v/>
      </c>
      <c r="K280" s="7"/>
      <c r="M280" s="41">
        <v>0.2</v>
      </c>
      <c r="Q280" s="7">
        <v>976</v>
      </c>
    </row>
    <row r="281" spans="1:17" hidden="1">
      <c r="A281" s="7" t="s">
        <v>54</v>
      </c>
    </row>
    <row r="282" spans="1:17" hidden="1">
      <c r="A282" s="7" t="s">
        <v>55</v>
      </c>
    </row>
    <row r="283" spans="1:17">
      <c r="A283" s="7">
        <v>4</v>
      </c>
      <c r="B283" s="29" t="s">
        <v>239</v>
      </c>
      <c r="C283" s="33" t="s">
        <v>240</v>
      </c>
      <c r="D283" s="33"/>
      <c r="E283" s="33"/>
      <c r="F283" s="33"/>
      <c r="G283" s="33"/>
      <c r="H283" s="33"/>
      <c r="I283" s="33"/>
      <c r="J283" s="34"/>
      <c r="K283" s="7"/>
    </row>
    <row r="284" spans="1:17" hidden="1">
      <c r="A284" s="7" t="s">
        <v>49</v>
      </c>
    </row>
    <row r="285" spans="1:17">
      <c r="A285" s="7">
        <v>6</v>
      </c>
      <c r="B285" s="29"/>
      <c r="C285" s="48" t="s">
        <v>241</v>
      </c>
      <c r="D285" s="48"/>
      <c r="E285" s="48"/>
      <c r="F285" s="48"/>
      <c r="G285" s="48"/>
      <c r="H285" s="48"/>
      <c r="I285" s="48"/>
      <c r="J285" s="49"/>
      <c r="K285" s="7"/>
    </row>
    <row r="286" spans="1:17" ht="30.525" customHeight="1">
      <c r="A286" s="7">
        <v>9</v>
      </c>
      <c r="B286" s="35"/>
      <c r="C286" s="36" t="s">
        <v>243</v>
      </c>
      <c r="D286" s="32"/>
      <c r="E286" s="32"/>
      <c r="F286" s="37" t="s">
        <v>52</v>
      </c>
      <c r="G286" s="38">
        <v>0</v>
      </c>
      <c r="H286" s="38"/>
      <c r="I286" s="39"/>
      <c r="J286" s="40">
        <f>IF(AND(G286= "",H286= ""), 0, ROUND(ROUND(I286, 2) * ROUND(IF(H286="",G286,H286),  0), 2))</f>
        <v/>
      </c>
      <c r="K286" s="7" t="s">
        <v>144</v>
      </c>
      <c r="L286" s="7">
        <v>69068</v>
      </c>
      <c r="M286" s="41">
        <v>0.2</v>
      </c>
      <c r="Q286" s="7">
        <v>976</v>
      </c>
    </row>
    <row r="287" spans="1:17" hidden="1">
      <c r="A287" s="7" t="s">
        <v>53</v>
      </c>
    </row>
    <row r="288" spans="1:17" hidden="1">
      <c r="A288" s="7" t="s">
        <v>53</v>
      </c>
    </row>
    <row r="289" spans="1:10" hidden="1">
      <c r="A289" s="7" t="s">
        <v>53</v>
      </c>
    </row>
    <row r="290" spans="1:10" hidden="1">
      <c r="A290" s="7" t="s">
        <v>53</v>
      </c>
    </row>
    <row r="291" spans="1:10" hidden="1">
      <c r="A291" s="7" t="s">
        <v>54</v>
      </c>
    </row>
    <row r="292" spans="1:10" hidden="1">
      <c r="A292" s="7" t="s">
        <v>244</v>
      </c>
    </row>
    <row r="293" spans="1:10" hidden="1">
      <c r="A293" s="7" t="s">
        <v>55</v>
      </c>
    </row>
    <row r="294" spans="1:10">
      <c r="A294" s="7" t="s">
        <v>41</v>
      </c>
      <c r="B294" s="32"/>
      <c r="J294" s="32"/>
    </row>
    <row r="295" spans="1:10">
      <c r="B295" s="32"/>
      <c r="C295" s="50" t="s">
        <v>42</v>
      </c>
      <c r="D295" s="51"/>
      <c r="E295" s="51"/>
      <c r="F295" s="52"/>
      <c r="G295" s="52"/>
      <c r="H295" s="52"/>
      <c r="I295" s="52"/>
      <c r="J295" s="53"/>
    </row>
    <row r="296" spans="1:10">
      <c r="B296" s="32"/>
      <c r="C296" s="54"/>
      <c r="D296" s="7"/>
      <c r="E296" s="7"/>
      <c r="F296" s="7"/>
      <c r="G296" s="7"/>
      <c r="H296" s="7"/>
      <c r="I296" s="7"/>
      <c r="J296" s="8"/>
    </row>
    <row r="297" spans="1:10">
      <c r="B297" s="32"/>
      <c r="C297" s="55" t="s">
        <v>245</v>
      </c>
      <c r="D297" s="43"/>
      <c r="E297" s="43"/>
      <c r="F297" s="56">
        <f>SUMIF(K10:K294, IF(K9="","",K9), J10:J294)</f>
        <v/>
      </c>
      <c r="G297" s="56"/>
      <c r="H297" s="56"/>
      <c r="I297" s="56"/>
      <c r="J297" s="57"/>
    </row>
    <row r="298" spans="1:10" ht="16.9125" customHeight="1">
      <c r="B298" s="32"/>
      <c r="C298" s="55" t="s">
        <v>246</v>
      </c>
      <c r="D298" s="43"/>
      <c r="E298" s="43"/>
      <c r="F298" s="56">
        <f>ROUND(SUMIF(K10:K294, IF(K9="","",K9), J10:J294) * 0.2, 2)</f>
        <v/>
      </c>
      <c r="G298" s="56"/>
      <c r="H298" s="56"/>
      <c r="I298" s="56"/>
      <c r="J298" s="57"/>
    </row>
    <row r="299" spans="1:10">
      <c r="B299" s="32"/>
      <c r="C299" s="58" t="s">
        <v>247</v>
      </c>
      <c r="D299" s="59"/>
      <c r="E299" s="59"/>
      <c r="F299" s="60">
        <f>SUM(F297:F298)</f>
        <v/>
      </c>
      <c r="G299" s="60"/>
      <c r="H299" s="60"/>
      <c r="I299" s="60"/>
      <c r="J299" s="61"/>
    </row>
    <row r="300" spans="1:10" ht="38.4175" customHeight="1">
      <c r="B300" s="3"/>
      <c r="C300" s="62" t="s">
        <v>248</v>
      </c>
      <c r="D300" s="62"/>
      <c r="E300" s="62"/>
      <c r="F300" s="62"/>
      <c r="G300" s="62"/>
      <c r="H300" s="62"/>
      <c r="I300" s="62"/>
      <c r="J300" s="62"/>
    </row>
    <row r="302" spans="1:10">
      <c r="C302" s="63" t="s">
        <v>249</v>
      </c>
      <c r="D302" s="63"/>
      <c r="E302" s="63"/>
      <c r="F302" s="63"/>
      <c r="G302" s="63"/>
      <c r="H302" s="63"/>
      <c r="I302" s="63"/>
      <c r="J302" s="63"/>
    </row>
    <row r="303" spans="1:10" ht="16.9125" customHeight="1">
      <c r="C303" s="64" t="s">
        <v>250</v>
      </c>
      <c r="D303" s="65"/>
      <c r="E303" s="65"/>
      <c r="F303" s="66">
        <f>SUMIF(K24:K286, "", J24:J286)</f>
        <v/>
      </c>
      <c r="G303" s="66"/>
      <c r="H303" s="66"/>
      <c r="I303" s="66"/>
      <c r="J303" s="66"/>
    </row>
    <row r="304" spans="1:10" ht="26.75" customHeight="1">
      <c r="C304" s="67" t="s">
        <v>251</v>
      </c>
      <c r="D304" s="68"/>
      <c r="E304" s="68"/>
      <c r="F304" s="69">
        <f>SUMIF(K24:K24, "", J24:J24)</f>
        <v/>
      </c>
      <c r="G304" s="70"/>
      <c r="H304" s="70"/>
      <c r="I304" s="70"/>
      <c r="J304" s="70"/>
    </row>
    <row r="305" spans="1:10">
      <c r="C305" s="67" t="s">
        <v>252</v>
      </c>
      <c r="D305" s="68"/>
      <c r="E305" s="68"/>
      <c r="F305" s="69">
        <f>SUMIF(K33:K33, "", J33:J33)</f>
        <v/>
      </c>
      <c r="G305" s="70"/>
      <c r="H305" s="70"/>
      <c r="I305" s="70"/>
      <c r="J305" s="70"/>
    </row>
    <row r="306" spans="1:10">
      <c r="C306" s="67" t="s">
        <v>253</v>
      </c>
      <c r="D306" s="68"/>
      <c r="E306" s="68"/>
      <c r="F306" s="69">
        <f>SUMIF(K40:K44, "", J40:J44)</f>
        <v/>
      </c>
      <c r="G306" s="70"/>
      <c r="H306" s="70"/>
      <c r="I306" s="70"/>
      <c r="J306" s="70"/>
    </row>
    <row r="307" spans="1:10">
      <c r="C307" s="67" t="s">
        <v>254</v>
      </c>
      <c r="D307" s="68"/>
      <c r="E307" s="68"/>
      <c r="F307" s="69">
        <f>SUMIF(K53:K92, "", J53:J92)</f>
        <v/>
      </c>
      <c r="G307" s="70"/>
      <c r="H307" s="70"/>
      <c r="I307" s="70"/>
      <c r="J307" s="70"/>
    </row>
    <row r="308" spans="1:10">
      <c r="C308" s="67" t="s">
        <v>255</v>
      </c>
      <c r="D308" s="68"/>
      <c r="E308" s="68"/>
      <c r="F308" s="69">
        <f>SUMIF(K107:K204, "", J107:J204)</f>
        <v/>
      </c>
      <c r="G308" s="70"/>
      <c r="H308" s="70"/>
      <c r="I308" s="70"/>
      <c r="J308" s="70"/>
    </row>
    <row r="309" spans="1:10" ht="28.75" customHeight="1">
      <c r="C309" s="67" t="s">
        <v>256</v>
      </c>
      <c r="D309" s="68"/>
      <c r="E309" s="68"/>
      <c r="F309" s="69">
        <f>SUMIF(K223:K223, "", J223:J223)</f>
        <v/>
      </c>
      <c r="G309" s="70"/>
      <c r="H309" s="70"/>
      <c r="I309" s="70"/>
      <c r="J309" s="70"/>
    </row>
    <row r="310" spans="1:10">
      <c r="C310" s="67" t="s">
        <v>257</v>
      </c>
      <c r="D310" s="68"/>
      <c r="E310" s="68"/>
      <c r="F310" s="69">
        <f>SUMIF(K228:K228, "", J228:J228)</f>
        <v/>
      </c>
      <c r="G310" s="70"/>
      <c r="H310" s="70"/>
      <c r="I310" s="70"/>
      <c r="J310" s="70"/>
    </row>
    <row r="311" spans="1:10">
      <c r="C311" s="67" t="s">
        <v>258</v>
      </c>
      <c r="D311" s="68"/>
      <c r="E311" s="68"/>
      <c r="F311" s="69">
        <f>SUMIF(K241:K266, "", J241:J266)</f>
        <v/>
      </c>
      <c r="G311" s="70"/>
      <c r="H311" s="70"/>
      <c r="I311" s="70"/>
      <c r="J311" s="70"/>
    </row>
    <row r="312" spans="1:10">
      <c r="C312" s="67" t="s">
        <v>259</v>
      </c>
      <c r="D312" s="68"/>
      <c r="E312" s="68"/>
      <c r="F312" s="69">
        <f>SUMIF(K280:K280, "", J280:J280)</f>
        <v/>
      </c>
      <c r="G312" s="70"/>
      <c r="H312" s="70"/>
      <c r="I312" s="70"/>
      <c r="J312" s="70"/>
    </row>
    <row r="313" spans="1:10">
      <c r="C313" s="67" t="s">
        <v>260</v>
      </c>
      <c r="D313" s="68"/>
      <c r="E313" s="68"/>
      <c r="F313" s="69">
        <f>SUMIF(K286:K286, "", J286:J286)</f>
        <v/>
      </c>
      <c r="G313" s="70"/>
      <c r="H313" s="70"/>
      <c r="I313" s="70"/>
      <c r="J313" s="70"/>
    </row>
    <row r="314" spans="1:10" ht="27.225" customHeight="1">
      <c r="C314" s="71" t="s">
        <v>261</v>
      </c>
      <c r="D314" s="72"/>
      <c r="E314" s="72"/>
      <c r="F314" s="73"/>
      <c r="G314" s="73"/>
      <c r="H314" s="73"/>
      <c r="I314" s="73"/>
      <c r="J314" s="74"/>
    </row>
    <row r="315" spans="1:10">
      <c r="C315" s="75"/>
      <c r="D315" s="3"/>
      <c r="E315" s="3"/>
      <c r="F315" s="3"/>
      <c r="G315" s="3"/>
      <c r="H315" s="3"/>
      <c r="I315" s="3"/>
      <c r="J315" s="76"/>
    </row>
    <row r="316" spans="1:10">
      <c r="A316" s="47"/>
      <c r="C316" s="77" t="s">
        <v>245</v>
      </c>
      <c r="D316" s="7"/>
      <c r="E316" s="7"/>
      <c r="F316" s="78">
        <f>SUMIF(K5:K300, IF(K4="","",K4), J5:J300)</f>
        <v/>
      </c>
      <c r="G316" s="79"/>
      <c r="H316" s="79"/>
      <c r="I316" s="79"/>
      <c r="J316" s="80"/>
    </row>
    <row r="317" spans="1:10">
      <c r="A317" s="47"/>
      <c r="C317" s="77" t="s">
        <v>246</v>
      </c>
      <c r="D317" s="7"/>
      <c r="E317" s="7"/>
      <c r="F317" s="78">
        <f>ROUND(SUMIF(K5:K300, IF(K4="","",K4), J5:J300) * 0.2, 2)</f>
        <v/>
      </c>
      <c r="G317" s="79"/>
      <c r="H317" s="79"/>
      <c r="I317" s="79"/>
      <c r="J317" s="80"/>
    </row>
    <row r="318" spans="1:10">
      <c r="C318" s="81" t="s">
        <v>247</v>
      </c>
      <c r="D318" s="82"/>
      <c r="E318" s="82"/>
      <c r="F318" s="83">
        <f>SUM(F316:F317)</f>
        <v/>
      </c>
      <c r="G318" s="84"/>
      <c r="H318" s="84"/>
      <c r="I318" s="84"/>
      <c r="J318" s="85"/>
    </row>
    <row r="319" spans="1:10">
      <c r="C319" s="86"/>
    </row>
    <row r="320" spans="1:10">
      <c r="C320" s="87" t="s">
        <v>262</v>
      </c>
    </row>
    <row r="321" spans="1:13">
      <c r="C321" s="82">
        <f>IF('Paramètres'!AA2&lt;&gt;"",'Paramètres'!AA2,"")</f>
        <v/>
      </c>
      <c r="D321" s="82"/>
      <c r="E321" s="82"/>
      <c r="F321" s="82"/>
      <c r="G321" s="82"/>
      <c r="H321" s="82"/>
      <c r="I321" s="82"/>
      <c r="J321" s="82"/>
    </row>
    <row r="322" spans="1:13">
      <c r="C322" s="82"/>
      <c r="D322" s="82"/>
      <c r="E322" s="82"/>
      <c r="F322" s="82"/>
      <c r="G322" s="82"/>
      <c r="H322" s="82"/>
      <c r="I322" s="82"/>
      <c r="J322" s="82"/>
    </row>
    <row r="324" spans="1:13">
      <c r="C324" s="63" t="s">
        <v>263</v>
      </c>
      <c r="D324" s="63"/>
      <c r="E324" s="63"/>
      <c r="F324" s="63"/>
      <c r="G324" s="63"/>
      <c r="H324" s="63"/>
      <c r="I324" s="63"/>
      <c r="J324" s="63"/>
    </row>
    <row r="325" spans="1:13">
      <c r="C325" s="43" t="s">
        <v>264</v>
      </c>
      <c r="D325" s="43"/>
      <c r="E325" s="43"/>
      <c r="L325" s="7">
        <v>2</v>
      </c>
    </row>
    <row r="326" spans="1:13">
      <c r="C326" s="88" t="s">
        <v>265</v>
      </c>
      <c r="D326" s="88"/>
      <c r="E326" s="88"/>
      <c r="F326" s="89">
        <f>SUMIF(L5:L300,L326, J5:J300)</f>
        <v/>
      </c>
      <c r="G326" s="89"/>
      <c r="H326" s="89"/>
      <c r="I326" s="89"/>
      <c r="J326" s="89"/>
      <c r="K326" s="7">
        <v>2</v>
      </c>
      <c r="L326" s="7">
        <v>212777</v>
      </c>
    </row>
    <row r="327" spans="1:13" hidden="1">
      <c r="A327" s="7">
        <v>0.2</v>
      </c>
      <c r="C327" s="90">
        <f> "	- dont T.V.A. à 20% sur " &amp;ROUND((SUMPRODUCT((L5:L300=L326)*1, J5:J300,(M5:M300=A327)*1)), 2)&amp; "€ :"</f>
        <v/>
      </c>
      <c r="D327" s="90"/>
      <c r="E327" s="90"/>
      <c r="F327" s="91"/>
      <c r="G327" s="91"/>
      <c r="H327" s="91"/>
      <c r="I327" s="91"/>
      <c r="J327" s="91"/>
      <c r="K327" s="7">
        <v>2</v>
      </c>
      <c r="M327" s="7">
        <f>ROUND((SUMPRODUCT((L5:L300=L326)*1, J5:J300,(M5:M300=A327)*1))*A327, 2)</f>
        <v/>
      </c>
    </row>
    <row r="328" spans="1:13">
      <c r="C328" s="88" t="s">
        <v>266</v>
      </c>
      <c r="D328" s="88"/>
      <c r="E328" s="88"/>
      <c r="F328" s="88"/>
      <c r="G328" s="88"/>
      <c r="H328" s="88"/>
      <c r="I328" s="88"/>
      <c r="J328" s="88"/>
    </row>
    <row r="329" spans="1:13">
      <c r="C329" s="92" t="s">
        <v>267</v>
      </c>
      <c r="D329" s="92"/>
      <c r="E329" s="92"/>
      <c r="F329" s="89">
        <f>SUM(F326:F327)</f>
        <v/>
      </c>
      <c r="G329" s="89"/>
      <c r="H329" s="89"/>
      <c r="I329" s="89"/>
      <c r="J329" s="89"/>
    </row>
    <row r="330" spans="1:13">
      <c r="C330" s="92" t="s">
        <v>268</v>
      </c>
      <c r="D330" s="92"/>
      <c r="E330" s="92"/>
      <c r="F330" s="89">
        <f>SUM(M326:M327)</f>
        <v/>
      </c>
      <c r="G330" s="89"/>
      <c r="H330" s="89"/>
      <c r="I330" s="89"/>
      <c r="J330" s="89"/>
    </row>
    <row r="331" spans="1:13">
      <c r="C331" s="92" t="s">
        <v>269</v>
      </c>
      <c r="D331" s="92"/>
      <c r="E331" s="92"/>
      <c r="F331" s="89">
        <f>SUM(F330:F329)</f>
        <v/>
      </c>
      <c r="G331" s="89"/>
      <c r="H331" s="89"/>
      <c r="I331" s="89"/>
      <c r="J331" s="89"/>
    </row>
    <row r="332" spans="1:13">
      <c r="C332" s="43" t="s">
        <v>270</v>
      </c>
      <c r="D332" s="43"/>
      <c r="E332" s="43"/>
      <c r="L332" s="7">
        <v>5</v>
      </c>
    </row>
    <row r="333" spans="1:13">
      <c r="C333" s="88" t="s">
        <v>271</v>
      </c>
      <c r="D333" s="88"/>
      <c r="E333" s="88"/>
      <c r="F333" s="89">
        <f>SUMIF(L5:L300,L333, J5:J300)</f>
        <v/>
      </c>
      <c r="G333" s="89"/>
      <c r="H333" s="89"/>
      <c r="I333" s="89"/>
      <c r="J333" s="89"/>
      <c r="K333" s="7">
        <v>5</v>
      </c>
      <c r="L333" s="7">
        <v>58451</v>
      </c>
    </row>
    <row r="334" spans="1:13" hidden="1">
      <c r="A334" s="7">
        <v>0.2</v>
      </c>
      <c r="C334" s="90">
        <f> "	- dont T.V.A. à 20% sur " &amp;ROUND((SUMPRODUCT((L5:L300=L333)*1, J5:J300,(M5:M300=A334)*1)), 2)&amp; "€ :"</f>
        <v/>
      </c>
      <c r="D334" s="90"/>
      <c r="E334" s="90"/>
      <c r="F334" s="91"/>
      <c r="G334" s="91"/>
      <c r="H334" s="91"/>
      <c r="I334" s="91"/>
      <c r="J334" s="91"/>
      <c r="K334" s="7">
        <v>5</v>
      </c>
      <c r="M334" s="7">
        <f>ROUND((SUMPRODUCT((L5:L300=L333)*1, J5:J300,(M5:M300=A334)*1))*A334, 2)</f>
        <v/>
      </c>
    </row>
    <row r="335" spans="1:13">
      <c r="C335" s="88" t="s">
        <v>272</v>
      </c>
      <c r="D335" s="88"/>
      <c r="E335" s="88"/>
      <c r="F335" s="88"/>
      <c r="G335" s="88"/>
      <c r="H335" s="88"/>
      <c r="I335" s="88"/>
      <c r="J335" s="88"/>
    </row>
    <row r="336" spans="1:13">
      <c r="C336" s="92" t="s">
        <v>267</v>
      </c>
      <c r="D336" s="92"/>
      <c r="E336" s="92"/>
      <c r="F336" s="89">
        <f>SUM(F333:F334)</f>
        <v/>
      </c>
      <c r="G336" s="89"/>
      <c r="H336" s="89"/>
      <c r="I336" s="89"/>
      <c r="J336" s="89"/>
    </row>
    <row r="337" spans="1:13">
      <c r="C337" s="92" t="s">
        <v>268</v>
      </c>
      <c r="D337" s="92"/>
      <c r="E337" s="92"/>
      <c r="F337" s="89">
        <f>SUM(M333:M334)</f>
        <v/>
      </c>
      <c r="G337" s="89"/>
      <c r="H337" s="89"/>
      <c r="I337" s="89"/>
      <c r="J337" s="89"/>
    </row>
    <row r="338" spans="1:13">
      <c r="C338" s="92" t="s">
        <v>269</v>
      </c>
      <c r="D338" s="92"/>
      <c r="E338" s="92"/>
      <c r="F338" s="89">
        <f>SUM(F337:F336)</f>
        <v/>
      </c>
      <c r="G338" s="89"/>
      <c r="H338" s="89"/>
      <c r="I338" s="89"/>
      <c r="J338" s="89"/>
    </row>
    <row r="339" spans="1:13">
      <c r="C339" s="43" t="s">
        <v>273</v>
      </c>
      <c r="D339" s="43"/>
      <c r="E339" s="43"/>
      <c r="L339" s="7">
        <v>6</v>
      </c>
    </row>
    <row r="340" spans="1:13">
      <c r="C340" s="88" t="s">
        <v>274</v>
      </c>
      <c r="D340" s="88"/>
      <c r="E340" s="88"/>
      <c r="F340" s="89">
        <f>SUMIF(L5:L300,L340, J5:J300)</f>
        <v/>
      </c>
      <c r="G340" s="89"/>
      <c r="H340" s="89"/>
      <c r="I340" s="89"/>
      <c r="J340" s="89"/>
      <c r="K340" s="7">
        <v>6</v>
      </c>
      <c r="L340" s="7">
        <v>69068</v>
      </c>
    </row>
    <row r="341" spans="1:13" hidden="1">
      <c r="A341" s="7">
        <v>0.2</v>
      </c>
      <c r="C341" s="90">
        <f> "	- dont T.V.A. à 20% sur " &amp;ROUND((SUMPRODUCT((L5:L300=L340)*1, J5:J300,(M5:M300=A341)*1)), 2)&amp; "€ :"</f>
        <v/>
      </c>
      <c r="D341" s="90"/>
      <c r="E341" s="90"/>
      <c r="F341" s="91"/>
      <c r="G341" s="91"/>
      <c r="H341" s="91"/>
      <c r="I341" s="91"/>
      <c r="J341" s="91"/>
      <c r="K341" s="7">
        <v>6</v>
      </c>
      <c r="M341" s="7">
        <f>ROUND((SUMPRODUCT((L5:L300=L340)*1, J5:J300,(M5:M300=A341)*1))*A341, 2)</f>
        <v/>
      </c>
    </row>
    <row r="342" spans="1:13">
      <c r="C342" s="88" t="s">
        <v>275</v>
      </c>
      <c r="D342" s="88"/>
      <c r="E342" s="88"/>
      <c r="F342" s="88"/>
      <c r="G342" s="88"/>
      <c r="H342" s="88"/>
      <c r="I342" s="88"/>
      <c r="J342" s="88"/>
    </row>
    <row r="343" spans="1:13">
      <c r="C343" s="92" t="s">
        <v>267</v>
      </c>
      <c r="D343" s="92"/>
      <c r="E343" s="92"/>
      <c r="F343" s="89">
        <f>SUM(F340:F341)</f>
        <v/>
      </c>
      <c r="G343" s="89"/>
      <c r="H343" s="89"/>
      <c r="I343" s="89"/>
      <c r="J343" s="89"/>
    </row>
    <row r="344" spans="1:13">
      <c r="C344" s="92" t="s">
        <v>268</v>
      </c>
      <c r="D344" s="92"/>
      <c r="E344" s="92"/>
      <c r="F344" s="89">
        <f>SUM(M340:M341)</f>
        <v/>
      </c>
      <c r="G344" s="89"/>
      <c r="H344" s="89"/>
      <c r="I344" s="89"/>
      <c r="J344" s="89"/>
    </row>
    <row r="345" spans="1:13">
      <c r="C345" s="92" t="s">
        <v>269</v>
      </c>
      <c r="D345" s="92"/>
      <c r="E345" s="92"/>
      <c r="F345" s="89">
        <f>SUM(F344:F343)</f>
        <v/>
      </c>
      <c r="G345" s="89"/>
      <c r="H345" s="89"/>
      <c r="I345" s="89"/>
      <c r="J345" s="89"/>
    </row>
    <row r="346" spans="1:13">
      <c r="C346" s="43" t="s">
        <v>276</v>
      </c>
      <c r="D346" s="43"/>
      <c r="E346" s="43"/>
      <c r="L346" s="7">
        <v>1</v>
      </c>
    </row>
    <row r="347" spans="1:13">
      <c r="C347" s="88" t="s">
        <v>277</v>
      </c>
      <c r="D347" s="88"/>
      <c r="E347" s="88"/>
      <c r="F347" s="89">
        <f>SUMIF(L5:L300,L347, J5:J300)</f>
        <v/>
      </c>
      <c r="G347" s="89"/>
      <c r="H347" s="89"/>
      <c r="I347" s="89"/>
      <c r="J347" s="89"/>
      <c r="K347" s="7">
        <v>1</v>
      </c>
      <c r="L347" s="7">
        <v>18364</v>
      </c>
    </row>
    <row r="348" spans="1:13" hidden="1">
      <c r="A348" s="7">
        <v>0.2</v>
      </c>
      <c r="C348" s="90">
        <f> "	- dont T.V.A. à 20% sur " &amp;ROUND((SUMPRODUCT((L5:L300=L347)*1, J5:J300,(M5:M300=A348)*1)), 2)&amp; "€ :"</f>
        <v/>
      </c>
      <c r="D348" s="90"/>
      <c r="E348" s="90"/>
      <c r="F348" s="91"/>
      <c r="G348" s="91"/>
      <c r="H348" s="91"/>
      <c r="I348" s="91"/>
      <c r="J348" s="91"/>
      <c r="K348" s="7">
        <v>1</v>
      </c>
      <c r="M348" s="7">
        <f>ROUND((SUMPRODUCT((L5:L300=L347)*1, J5:J300,(M5:M300=A348)*1))*A348, 2)</f>
        <v/>
      </c>
    </row>
    <row r="349" spans="1:13">
      <c r="C349" s="88" t="s">
        <v>278</v>
      </c>
      <c r="D349" s="88"/>
      <c r="E349" s="88"/>
      <c r="F349" s="88"/>
      <c r="G349" s="88"/>
      <c r="H349" s="88"/>
      <c r="I349" s="88"/>
      <c r="J349" s="88"/>
    </row>
    <row r="350" spans="1:13">
      <c r="C350" s="92" t="s">
        <v>267</v>
      </c>
      <c r="D350" s="92"/>
      <c r="E350" s="92"/>
      <c r="F350" s="89">
        <f>SUM(F347:F348)</f>
        <v/>
      </c>
      <c r="G350" s="89"/>
      <c r="H350" s="89"/>
      <c r="I350" s="89"/>
      <c r="J350" s="89"/>
    </row>
    <row r="351" spans="1:13">
      <c r="C351" s="92" t="s">
        <v>268</v>
      </c>
      <c r="D351" s="92"/>
      <c r="E351" s="92"/>
      <c r="F351" s="89">
        <f>SUM(M347:M348)</f>
        <v/>
      </c>
      <c r="G351" s="89"/>
      <c r="H351" s="89"/>
      <c r="I351" s="89"/>
      <c r="J351" s="89"/>
    </row>
    <row r="352" spans="1:13">
      <c r="C352" s="92" t="s">
        <v>269</v>
      </c>
      <c r="D352" s="92"/>
      <c r="E352" s="92"/>
      <c r="F352" s="89">
        <f>SUM(F351:F350)</f>
        <v/>
      </c>
      <c r="G352" s="89"/>
      <c r="H352" s="89"/>
      <c r="I352" s="89"/>
      <c r="J352" s="89"/>
    </row>
    <row r="353" spans="1:13">
      <c r="C353" s="43" t="s">
        <v>279</v>
      </c>
      <c r="D353" s="43"/>
      <c r="E353" s="43"/>
      <c r="L353" s="7">
        <v>4</v>
      </c>
    </row>
    <row r="354" spans="1:13">
      <c r="C354" s="88" t="s">
        <v>280</v>
      </c>
      <c r="D354" s="88"/>
      <c r="E354" s="88"/>
      <c r="F354" s="89">
        <f>SUMIF(L5:L300,L354, J5:J300)</f>
        <v/>
      </c>
      <c r="G354" s="89"/>
      <c r="H354" s="89"/>
      <c r="I354" s="89"/>
      <c r="J354" s="89"/>
      <c r="K354" s="7">
        <v>4</v>
      </c>
      <c r="L354" s="7">
        <v>415180</v>
      </c>
    </row>
    <row r="355" spans="1:13" hidden="1">
      <c r="A355" s="7">
        <v>0.2</v>
      </c>
      <c r="C355" s="90">
        <f> "	- dont T.V.A. à 20% sur " &amp;ROUND((SUMPRODUCT((L5:L300=L354)*1, J5:J300,(M5:M300=A355)*1)), 2)&amp; "€ :"</f>
        <v/>
      </c>
      <c r="D355" s="90"/>
      <c r="E355" s="90"/>
      <c r="F355" s="91"/>
      <c r="G355" s="91"/>
      <c r="H355" s="91"/>
      <c r="I355" s="91"/>
      <c r="J355" s="91"/>
      <c r="K355" s="7">
        <v>4</v>
      </c>
      <c r="M355" s="7">
        <f>ROUND((SUMPRODUCT((L5:L300=L354)*1, J5:J300,(M5:M300=A355)*1))*A355, 2)</f>
        <v/>
      </c>
    </row>
    <row r="356" spans="1:13">
      <c r="C356" s="88" t="s">
        <v>281</v>
      </c>
      <c r="D356" s="88"/>
      <c r="E356" s="88"/>
      <c r="F356" s="88"/>
      <c r="G356" s="88"/>
      <c r="H356" s="88"/>
      <c r="I356" s="88"/>
      <c r="J356" s="88"/>
    </row>
    <row r="357" spans="1:13">
      <c r="C357" s="92" t="s">
        <v>267</v>
      </c>
      <c r="D357" s="92"/>
      <c r="E357" s="92"/>
      <c r="F357" s="89">
        <f>SUM(F354:F355)</f>
        <v/>
      </c>
      <c r="G357" s="89"/>
      <c r="H357" s="89"/>
      <c r="I357" s="89"/>
      <c r="J357" s="89"/>
    </row>
    <row r="358" spans="1:13">
      <c r="C358" s="92" t="s">
        <v>268</v>
      </c>
      <c r="D358" s="92"/>
      <c r="E358" s="92"/>
      <c r="F358" s="89">
        <f>SUM(M354:M355)</f>
        <v/>
      </c>
      <c r="G358" s="89"/>
      <c r="H358" s="89"/>
      <c r="I358" s="89"/>
      <c r="J358" s="89"/>
    </row>
    <row r="359" spans="1:13">
      <c r="C359" s="92" t="s">
        <v>269</v>
      </c>
      <c r="D359" s="92"/>
      <c r="E359" s="92"/>
      <c r="F359" s="89">
        <f>SUM(F358:F357)</f>
        <v/>
      </c>
      <c r="G359" s="89"/>
      <c r="H359" s="89"/>
      <c r="I359" s="89"/>
      <c r="J359" s="89"/>
    </row>
    <row r="361" spans="1:13" ht="56.7" customHeight="1">
      <c r="F361" s="88" t="s">
        <v>282</v>
      </c>
      <c r="G361" s="88"/>
      <c r="H361" s="88"/>
      <c r="I361" s="88"/>
      <c r="J361" s="88"/>
    </row>
    <row r="363" spans="1:13" ht="85.05" customHeight="1">
      <c r="C363" s="93" t="s">
        <v>283</v>
      </c>
      <c r="D363" s="93"/>
      <c r="F363" s="93" t="s">
        <v>284</v>
      </c>
      <c r="G363" s="93"/>
      <c r="H363" s="93"/>
      <c r="I363" s="93"/>
      <c r="J363" s="93"/>
    </row>
    <row r="364" spans="1:13">
      <c r="C364" s="94" t="s">
        <v>285</v>
      </c>
      <c r="D364" s="94"/>
      <c r="E364" s="94"/>
      <c r="F364" s="94"/>
      <c r="G364" s="94"/>
      <c r="H364" s="94"/>
      <c r="I364" s="94"/>
      <c r="J364" s="94"/>
    </row>
  </sheetData>
  <sheetProtection password="E95E" sheet="1" objects="1" selectLockedCells="1"/>
  <mergeCells count="191">
    <mergeCell ref="C3:E3"/>
    <mergeCell ref="C4:E4"/>
    <mergeCell ref="C9:E9"/>
    <mergeCell ref="C16:I16"/>
    <mergeCell ref="C18:E18"/>
    <mergeCell ref="C24:E24"/>
    <mergeCell ref="C28:E28"/>
    <mergeCell ref="C33:E33"/>
    <mergeCell ref="C35:I35"/>
    <mergeCell ref="C38:E38"/>
    <mergeCell ref="C39:E39"/>
    <mergeCell ref="C40:E40"/>
    <mergeCell ref="C42:I42"/>
    <mergeCell ref="C44:E44"/>
    <mergeCell ref="C46:I46"/>
    <mergeCell ref="C51:E51"/>
    <mergeCell ref="C52:E52"/>
    <mergeCell ref="C53:E53"/>
    <mergeCell ref="C56:E56"/>
    <mergeCell ref="C61:I61"/>
    <mergeCell ref="C63:E63"/>
    <mergeCell ref="C66:I66"/>
    <mergeCell ref="C68:E68"/>
    <mergeCell ref="C71:I71"/>
    <mergeCell ref="C73:E73"/>
    <mergeCell ref="C75:I75"/>
    <mergeCell ref="C77:E77"/>
    <mergeCell ref="C80:I80"/>
    <mergeCell ref="C82:E82"/>
    <mergeCell ref="C85:I85"/>
    <mergeCell ref="C87:E87"/>
    <mergeCell ref="C89:I89"/>
    <mergeCell ref="C92:E92"/>
    <mergeCell ref="C97:E97"/>
    <mergeCell ref="C98:E98"/>
    <mergeCell ref="C104:E104"/>
    <mergeCell ref="C107:E107"/>
    <mergeCell ref="C118:E118"/>
    <mergeCell ref="C122:E122"/>
    <mergeCell ref="C123:E123"/>
    <mergeCell ref="C130:E130"/>
    <mergeCell ref="C134:E134"/>
    <mergeCell ref="C136:E136"/>
    <mergeCell ref="C141:I141"/>
    <mergeCell ref="C143:E143"/>
    <mergeCell ref="C148:I148"/>
    <mergeCell ref="C150:E150"/>
    <mergeCell ref="C153:I153"/>
    <mergeCell ref="C157:E157"/>
    <mergeCell ref="C158:E158"/>
    <mergeCell ref="C164:I164"/>
    <mergeCell ref="C166:E166"/>
    <mergeCell ref="C171:I171"/>
    <mergeCell ref="C173:E173"/>
    <mergeCell ref="C175:I175"/>
    <mergeCell ref="C178:E178"/>
    <mergeCell ref="C185:E185"/>
    <mergeCell ref="C186:E186"/>
    <mergeCell ref="C190:I190"/>
    <mergeCell ref="C192:E192"/>
    <mergeCell ref="C195:E195"/>
    <mergeCell ref="C200:I200"/>
    <mergeCell ref="C203:E203"/>
    <mergeCell ref="C204:E204"/>
    <mergeCell ref="C211:E211"/>
    <mergeCell ref="C212:E212"/>
    <mergeCell ref="C215:E215"/>
    <mergeCell ref="C218:E218"/>
    <mergeCell ref="C223:E223"/>
    <mergeCell ref="C226:E226"/>
    <mergeCell ref="C227:E227"/>
    <mergeCell ref="C228:E228"/>
    <mergeCell ref="C233:E233"/>
    <mergeCell ref="C234:E234"/>
    <mergeCell ref="C241:E241"/>
    <mergeCell ref="C244:E244"/>
    <mergeCell ref="C261:E261"/>
    <mergeCell ref="C264:E264"/>
    <mergeCell ref="C266:E266"/>
    <mergeCell ref="C276:E276"/>
    <mergeCell ref="C280:E280"/>
    <mergeCell ref="C283:E283"/>
    <mergeCell ref="C285:E285"/>
    <mergeCell ref="C286:E286"/>
    <mergeCell ref="C294:E294"/>
    <mergeCell ref="F295:J295"/>
    <mergeCell ref="C295:E295"/>
    <mergeCell ref="F296:J296"/>
    <mergeCell ref="C296:E296"/>
    <mergeCell ref="F297:J297"/>
    <mergeCell ref="C297:E297"/>
    <mergeCell ref="F298:J298"/>
    <mergeCell ref="C298:E298"/>
    <mergeCell ref="F299:J299"/>
    <mergeCell ref="C299:E299"/>
    <mergeCell ref="C300:J300"/>
    <mergeCell ref="C302:J302"/>
    <mergeCell ref="F303:J303"/>
    <mergeCell ref="C303:E303"/>
    <mergeCell ref="F304:J304"/>
    <mergeCell ref="C304:E304"/>
    <mergeCell ref="F305:J305"/>
    <mergeCell ref="C305:E305"/>
    <mergeCell ref="F306:J306"/>
    <mergeCell ref="C306:E306"/>
    <mergeCell ref="F307:J307"/>
    <mergeCell ref="C307:E307"/>
    <mergeCell ref="F308:J308"/>
    <mergeCell ref="C308:E308"/>
    <mergeCell ref="F309:J309"/>
    <mergeCell ref="C309:E309"/>
    <mergeCell ref="F310:J310"/>
    <mergeCell ref="C310:E310"/>
    <mergeCell ref="F311:J311"/>
    <mergeCell ref="C311:E311"/>
    <mergeCell ref="F312:J312"/>
    <mergeCell ref="C312:E312"/>
    <mergeCell ref="F313:J313"/>
    <mergeCell ref="C313:E313"/>
    <mergeCell ref="C314:E314"/>
    <mergeCell ref="C315:J315"/>
    <mergeCell ref="C316:E316"/>
    <mergeCell ref="F316:J316"/>
    <mergeCell ref="C317:E317"/>
    <mergeCell ref="F317:J317"/>
    <mergeCell ref="C318:E318"/>
    <mergeCell ref="F318:J318"/>
    <mergeCell ref="C319:J319"/>
    <mergeCell ref="C320:J320"/>
    <mergeCell ref="C321:J321"/>
    <mergeCell ref="C322:J322"/>
    <mergeCell ref="C324:J324"/>
    <mergeCell ref="C325:E325"/>
    <mergeCell ref="C326:E326"/>
    <mergeCell ref="F326:J326"/>
    <mergeCell ref="F327:J327"/>
    <mergeCell ref="C328:E328"/>
    <mergeCell ref="C329:E329"/>
    <mergeCell ref="F329:J329"/>
    <mergeCell ref="C330:E330"/>
    <mergeCell ref="F330:J330"/>
    <mergeCell ref="C331:E331"/>
    <mergeCell ref="F331:J331"/>
    <mergeCell ref="C332:E332"/>
    <mergeCell ref="C333:E333"/>
    <mergeCell ref="F333:J333"/>
    <mergeCell ref="F334:J334"/>
    <mergeCell ref="C335:E335"/>
    <mergeCell ref="C336:E336"/>
    <mergeCell ref="F336:J336"/>
    <mergeCell ref="C337:E337"/>
    <mergeCell ref="F337:J337"/>
    <mergeCell ref="C338:E338"/>
    <mergeCell ref="F338:J338"/>
    <mergeCell ref="C339:E339"/>
    <mergeCell ref="C340:E340"/>
    <mergeCell ref="F340:J340"/>
    <mergeCell ref="F341:J341"/>
    <mergeCell ref="C342:E342"/>
    <mergeCell ref="C343:E343"/>
    <mergeCell ref="F343:J343"/>
    <mergeCell ref="C344:E344"/>
    <mergeCell ref="F344:J344"/>
    <mergeCell ref="C345:E345"/>
    <mergeCell ref="F345:J345"/>
    <mergeCell ref="C346:E346"/>
    <mergeCell ref="C347:E347"/>
    <mergeCell ref="F347:J347"/>
    <mergeCell ref="F348:J348"/>
    <mergeCell ref="C349:E349"/>
    <mergeCell ref="C350:E350"/>
    <mergeCell ref="F350:J350"/>
    <mergeCell ref="C351:E351"/>
    <mergeCell ref="F351:J351"/>
    <mergeCell ref="C352:E352"/>
    <mergeCell ref="F352:J352"/>
    <mergeCell ref="C353:E353"/>
    <mergeCell ref="C354:E354"/>
    <mergeCell ref="F354:J354"/>
    <mergeCell ref="F355:J355"/>
    <mergeCell ref="C356:E356"/>
    <mergeCell ref="C357:E357"/>
    <mergeCell ref="F357:J357"/>
    <mergeCell ref="C358:E358"/>
    <mergeCell ref="F358:J358"/>
    <mergeCell ref="C359:E359"/>
    <mergeCell ref="F359:J359"/>
    <mergeCell ref="F361:J361"/>
    <mergeCell ref="C363:D363"/>
    <mergeCell ref="F363:J363"/>
    <mergeCell ref="C364:J364"/>
  </mergeCells>
  <pageMargins left="0.5511811023622" right="0.5511811023622" top="0.5511811023622" bottom="0.5511811023622" header="0.23622047244094" footer="0.23622047244094"/>
  <pageSetup paperSize="9" fitToHeight="0" orientation="portrait"/>
  <headerFooter>
    <oddHeader>&amp;L42-OMB-30042024 - ACC RESIDENCE JEUNES SAINTE CONSTANCE - IMPLANTATION D'OMBRIERES
&amp;RDPGF - Lot n°1 CENTRALES PHOTOVOLTAÏQUES  EN OMBRIERES DE PARKING 
DCE - Edition du 29/08/2024</oddHeader>
    <oddFooter>&amp;CEdition du 29/08/2024&amp;RPage &amp;P/&amp;N</oddFooter>
  </headerFooter>
  <legacyDrawing r:id="rId1"/>
</worksheet>
</file>

<file path=xl/worksheets/sheet3.xml><?xml version="1.0" encoding="utf-8"?>
<worksheet xmlns="http://schemas.openxmlformats.org/spreadsheetml/2006/main" xmlns:r="http://schemas.openxmlformats.org/officeDocument/2006/relationships">
  <sheetPr>
    <outlinePr summaryBelow="0" summaryRight="0"/>
  </sheetPr>
  <dimension ref="A1:AA98"/>
  <sheetViews>
    <sheetView showGridLines="0" workbookViewId="0"/>
  </sheetViews>
  <sheetFormatPr defaultRowHeight="12.75" customHeight="1"/>
  <cols>
    <col min="1" max="1" width="11.42578125" customWidth="1"/>
    <col min="2" max="2" width="35" customWidth="1"/>
    <col min="3" max="3" width="11.42578125" customWidth="1"/>
    <col min="4" max="4" width="11.42578125" customWidth="1"/>
    <col min="5" max="5" width="11.42578125" customWidth="1"/>
    <col min="6" max="6" width="11.42578125" customWidth="1"/>
    <col min="7" max="7" width="11.42578125" customWidth="1"/>
    <col min="8" max="8" width="11.42578125" customWidth="1"/>
    <col min="9" max="9" width="11.42578125" customWidth="1"/>
    <col min="10" max="10" width="11.42578125" customWidth="1"/>
  </cols>
  <sheetData>
    <row r="1" spans="1:27" ht="12.75" customHeight="1">
      <c r="B1" s="43" t="s">
        <v>286</v>
      </c>
      <c r="AA1" s="7">
        <f>IF('DPGF'!F318&lt;&gt;"",'DPGF'!F318,"0")</f>
        <v/>
      </c>
    </row>
    <row r="2" spans="1:27" ht="12.75" customHeight="1">
      <c r="AA2" s="7">
        <f>UPPER(MID(AA98,1,1))&amp;MID(AA98,2,168)</f>
        <v/>
      </c>
    </row>
    <row r="3" spans="1:27" ht="25.5" customHeight="1">
      <c r="A3" s="92" t="s">
        <v>287</v>
      </c>
      <c r="B3" s="88" t="s">
        <v>288</v>
      </c>
      <c r="C3" s="95" t="s">
        <v>313</v>
      </c>
      <c r="D3" s="95"/>
      <c r="E3" s="95"/>
      <c r="F3" s="95"/>
      <c r="G3" s="95"/>
      <c r="H3" s="95"/>
      <c r="I3" s="95"/>
      <c r="J3" s="95"/>
      <c r="AA3" s="7">
        <f>INT(AA1/1000000)</f>
        <v/>
      </c>
    </row>
    <row r="4" spans="1:27" ht="12.75" customHeight="1">
      <c r="AA4" s="7">
        <f>INT((AA1-AA3*1000000)/1000)</f>
        <v/>
      </c>
    </row>
    <row r="5" spans="1:27" ht="25.5" customHeight="1">
      <c r="A5" s="92" t="s">
        <v>289</v>
      </c>
      <c r="B5" s="88" t="s">
        <v>290</v>
      </c>
      <c r="C5" s="95" t="s">
        <v>314</v>
      </c>
      <c r="D5" s="95"/>
      <c r="E5" s="95"/>
      <c r="F5" s="95"/>
      <c r="G5" s="95"/>
      <c r="H5" s="95"/>
      <c r="I5" s="95"/>
      <c r="J5" s="95"/>
      <c r="AA5" s="7">
        <f>INT(AA1-AA3*1000000-AA4*1000)</f>
        <v/>
      </c>
    </row>
    <row r="6" spans="1:27" ht="12.75" customHeight="1">
      <c r="AA6" s="7">
        <f>ROUND(AA1-AA3*1000000-AA4*1000-AA5,2)*100</f>
        <v/>
      </c>
    </row>
    <row r="7" spans="1:27" ht="12.75" customHeight="1">
      <c r="A7" s="92" t="s">
        <v>299</v>
      </c>
      <c r="B7" s="88" t="s">
        <v>300</v>
      </c>
      <c r="C7" s="95" t="s">
        <v>315</v>
      </c>
      <c r="AA7" s="7">
        <f>AA3-AA12*100</f>
        <v/>
      </c>
    </row>
    <row r="8" spans="1:27" ht="12.75" customHeight="1">
      <c r="AA8" s="7">
        <f>0</f>
        <v/>
      </c>
    </row>
    <row r="9" spans="1:27" ht="12.75" customHeight="1">
      <c r="A9" s="92" t="s">
        <v>301</v>
      </c>
      <c r="B9" s="88" t="s">
        <v>302</v>
      </c>
      <c r="C9" s="95" t="s">
        <v>39</v>
      </c>
      <c r="AA9" s="7">
        <f>AA4-AA15*100</f>
        <v/>
      </c>
    </row>
    <row r="10" spans="1:27" ht="12.75" customHeight="1">
      <c r="AA10" s="7">
        <f>ROUND(AA5-AA18*100,0)</f>
        <v/>
      </c>
    </row>
    <row r="11" spans="1:27" ht="25.5" customHeight="1">
      <c r="A11" s="92" t="s">
        <v>291</v>
      </c>
      <c r="B11" s="88" t="s">
        <v>292</v>
      </c>
      <c r="C11" s="95" t="s">
        <v>40</v>
      </c>
      <c r="D11" s="95"/>
      <c r="E11" s="95"/>
      <c r="F11" s="95"/>
      <c r="G11" s="95"/>
      <c r="H11" s="95"/>
      <c r="I11" s="95"/>
      <c r="J11" s="95"/>
      <c r="AA11" s="7">
        <f>AA6</f>
        <v/>
      </c>
    </row>
    <row r="12" spans="1:27" ht="12.75" customHeight="1">
      <c r="AA12" s="7">
        <f>INT(AA3/100)</f>
        <v/>
      </c>
    </row>
    <row r="13" spans="1:27" ht="12.75" customHeight="1">
      <c r="A13" s="92" t="s">
        <v>303</v>
      </c>
      <c r="B13" s="88" t="s">
        <v>304</v>
      </c>
      <c r="C13" s="95" t="s">
        <v>316</v>
      </c>
      <c r="AA13" s="7">
        <f>INT((AA3-AA12*100)/10)</f>
        <v/>
      </c>
    </row>
    <row r="14" spans="1:27" ht="12.75" customHeight="1">
      <c r="AA14" s="7">
        <f>AA3-AA12*100-AA13*10</f>
        <v/>
      </c>
    </row>
    <row r="15" spans="1:27" ht="12.75" customHeight="1">
      <c r="A15" s="92" t="s">
        <v>305</v>
      </c>
      <c r="B15" s="88" t="s">
        <v>306</v>
      </c>
      <c r="C15" s="95" t="s">
        <v>317</v>
      </c>
      <c r="AA15" s="7">
        <f>INT(AA4/100)</f>
        <v/>
      </c>
    </row>
    <row r="16" spans="1:27" ht="12.75" customHeight="1">
      <c r="AA16" s="7">
        <f>INT((AA4-AA15*100)/10)</f>
        <v/>
      </c>
    </row>
    <row r="17" spans="1:27" ht="12.75" customHeight="1">
      <c r="A17" s="92" t="s">
        <v>307</v>
      </c>
      <c r="B17" s="88" t="s">
        <v>308</v>
      </c>
      <c r="C17" s="95" t="s">
        <v>318</v>
      </c>
      <c r="AA17" s="7">
        <f>AA4-AA15*100-AA16*10</f>
        <v/>
      </c>
    </row>
    <row r="18" spans="1:27" ht="12.75" customHeight="1">
      <c r="AA18" s="7">
        <f>INT(AA5/100)</f>
        <v/>
      </c>
    </row>
    <row r="19" spans="1:27" ht="12.75" customHeight="1">
      <c r="C19" s="96">
        <v>0.2</v>
      </c>
      <c r="E19" s="97" t="s">
        <v>309</v>
      </c>
      <c r="AA19" s="7">
        <f>INT((AA5-AA18*100)/10)</f>
        <v/>
      </c>
    </row>
    <row r="20" spans="1:27" ht="12.75" customHeight="1">
      <c r="C20" s="98">
        <v>0.055</v>
      </c>
      <c r="E20" s="97" t="s">
        <v>310</v>
      </c>
      <c r="AA20" s="7">
        <f>AA5-AA18*100-AA19*10</f>
        <v/>
      </c>
    </row>
    <row r="21" spans="1:27" ht="12.75" customHeight="1">
      <c r="C21" s="98">
        <v>0</v>
      </c>
      <c r="E21" s="97" t="s">
        <v>311</v>
      </c>
      <c r="AA21" s="7">
        <f>INT(AA6/10)</f>
        <v/>
      </c>
    </row>
    <row r="22" spans="1:27" ht="12.75" customHeight="1">
      <c r="C22" s="99">
        <v>0</v>
      </c>
      <c r="E22" s="97" t="s">
        <v>312</v>
      </c>
      <c r="AA22" s="7">
        <f>ROUND(AA6-AA21*10,0)</f>
        <v/>
      </c>
    </row>
    <row r="23" spans="1:27" ht="12.75" customHeight="1">
      <c r="AA23" s="7">
        <f>IF(AA12=0,"",IF(AA12=1,"",IF(AA12=2,"deux ",IF(AA12=3,"trois ",IF(AA12=4,"quatre ",IF(AA12=5,"cinq ",AA42))))))</f>
        <v/>
      </c>
    </row>
    <row r="24" spans="1:27" ht="12.75" customHeight="1">
      <c r="A24" s="92" t="s">
        <v>293</v>
      </c>
      <c r="B24" s="88" t="s">
        <v>294</v>
      </c>
      <c r="C24" s="95"/>
      <c r="D24" s="95"/>
      <c r="E24" s="95"/>
      <c r="F24" s="95"/>
      <c r="G24" s="95"/>
      <c r="H24" s="95"/>
      <c r="I24" s="95"/>
      <c r="J24" s="95"/>
      <c r="AA24" s="7">
        <f>IF(AA12=0,"",IF(AA12&lt;2,"cent ",AA43))</f>
        <v/>
      </c>
    </row>
    <row r="25" spans="1:27" ht="12.75" customHeight="1">
      <c r="AA25" s="7">
        <f>IF(AA13=1,AA44,IF(AA13=7,AA64,IF(AA13=9,AA80,AA89)))</f>
        <v/>
      </c>
    </row>
    <row r="26" spans="1:27" ht="12.75" customHeight="1">
      <c r="A26" s="92" t="s">
        <v>295</v>
      </c>
      <c r="B26" s="88" t="s">
        <v>296</v>
      </c>
      <c r="C26" s="95"/>
      <c r="D26" s="95"/>
      <c r="E26" s="95"/>
      <c r="F26" s="95"/>
      <c r="G26" s="95"/>
      <c r="H26" s="95"/>
      <c r="I26" s="95"/>
      <c r="J26" s="95"/>
      <c r="AA26" s="7">
        <f>IF(AA7=11,"",IF(AA7=12,"",IF(AA7=13,"",IF(AA7=14,"",IF(AA7=15,"",IF(AA7=16,"",AA45))))))</f>
        <v/>
      </c>
    </row>
    <row r="27" spans="1:27" ht="12.75" customHeight="1">
      <c r="AA27" s="7">
        <f>IF(AA3=0,"",IF(AA3&lt;2,"million ","millions "))</f>
        <v/>
      </c>
    </row>
    <row r="28" spans="1:27" ht="12.75" customHeight="1">
      <c r="A28" s="92" t="s">
        <v>297</v>
      </c>
      <c r="B28" s="88" t="s">
        <v>298</v>
      </c>
      <c r="C28" s="95"/>
      <c r="D28" s="95"/>
      <c r="E28" s="95"/>
      <c r="F28" s="95"/>
      <c r="G28" s="95"/>
      <c r="H28" s="95"/>
      <c r="I28" s="95"/>
      <c r="J28" s="95"/>
      <c r="AA28" s="7">
        <f>IF(AA8=1,"",IF(AA15=0,"",IF(AA15=1,"",IF(AA15=2,"deux ",IF(AA15=3,"trois ",IF(AA15=4,"quatre ",IF(AA15=5,"cinq ",AA46)))))))</f>
        <v/>
      </c>
    </row>
    <row r="29" spans="1:27" ht="12.75" customHeight="1">
      <c r="AA29" s="7">
        <f>IF(AA15=0,"",IF(AA15&lt;2,"cent ",AA47))</f>
        <v/>
      </c>
    </row>
    <row r="30" spans="1:27" ht="12.75" customHeight="1">
      <c r="AA30" s="7">
        <f>IF(AA16=1,AA48,IF(AA16=7,AA66,IF(AA16=9,AA81,AA90)))</f>
        <v/>
      </c>
    </row>
    <row r="31" spans="1:27" ht="12.75" customHeight="1">
      <c r="AA31" s="7">
        <f>IF(AA4=1,"",AA49)</f>
        <v/>
      </c>
    </row>
    <row r="32" spans="1:27" ht="12.75" customHeight="1">
      <c r="AA32" s="7">
        <f>IF(AA4&gt;0,"mille ","")</f>
        <v/>
      </c>
    </row>
    <row r="33" spans="27:27" ht="12.75" customHeight="1">
      <c r="AA33" s="7">
        <f>IF(INT(AA1)=0,"zéro ",IF(AA18=0,"",IF(AA18=1,"",IF(AA18=2,"deux ",IF(AA18=3,"trois ",IF(AA18=4,"quatre ",IF(AA18=5,"cinq ",AA50)))))))</f>
        <v/>
      </c>
    </row>
    <row r="34" spans="27:27" ht="12.75" customHeight="1">
      <c r="AA34" s="7">
        <f>IF(AA18=0,"",IF(AA18&lt;2,"cent ",AA51))</f>
        <v/>
      </c>
    </row>
    <row r="35" spans="27:27" ht="12.75" customHeight="1">
      <c r="AA35" s="7">
        <f>IF(AA19=1,AA52,IF(AA19=7,AA68,IF(AA19=9,AA83,AA91)))</f>
        <v/>
      </c>
    </row>
    <row r="36" spans="27:27" ht="12.75" customHeight="1">
      <c r="AA36" s="7">
        <f>IF(AA10=11,"",IF(AA10=12,"",IF(AA10=13,"",IF(AA10=14,"",IF(AA10=15,"",IF(AA10=16,"",AA53))))))</f>
        <v/>
      </c>
    </row>
    <row r="37" spans="27:27" ht="12.75" customHeight="1">
      <c r="AA37" s="7">
        <f>IF(INT(AA1&lt;2),"euro ","euros ")</f>
        <v/>
      </c>
    </row>
    <row r="38" spans="27:27" ht="12.75" customHeight="1">
      <c r="AA38" s="7">
        <f>IF(AA6&gt;0,"et ","")</f>
        <v/>
      </c>
    </row>
    <row r="39" spans="27:27" ht="12.75" customHeight="1">
      <c r="AA39" s="7">
        <f>IF(AA21=1,AA54,IF(AA21=7,AA70,IF(AA21=9,AA84,AA92)))</f>
        <v/>
      </c>
    </row>
    <row r="40" spans="27:27" ht="12.75" customHeight="1">
      <c r="AA40" s="7">
        <f>IF(AA11=11,"",IF(AA11=12,"",IF(AA11=13,"",IF(AA11=14,"",IF(AA11=15,"",IF(AA11=16,"",AA55))))))</f>
        <v/>
      </c>
    </row>
    <row r="41" spans="27:27" ht="12.75" customHeight="1">
      <c r="AA41" s="7">
        <f>IF(AA6=0,"",IF(AA6&lt;2,"centime","centimes"))</f>
        <v/>
      </c>
    </row>
    <row r="42" spans="27:27" ht="12.75" customHeight="1">
      <c r="AA42" s="7">
        <f>IF(AA3=0," ",IF(AA12=6,"six ",IF(AA12=7,"sept ",IF(AA12=8,"huit ",IF(AA12=9,"neuf ",)))))</f>
        <v/>
      </c>
    </row>
    <row r="43" spans="27:27" ht="12.75" customHeight="1">
      <c r="AA43" s="7">
        <f>IF(AA7&gt;0,"cent ", "cents ")</f>
        <v/>
      </c>
    </row>
    <row r="44" spans="27:27" ht="12.75" customHeight="1">
      <c r="AA44" s="7">
        <f>IF(AA7=10,"dix ",IF(AA7=11,"onze ",IF(AA7=12,"douze ",IF(AA7=13,"treize ",IF(AA7=14,"quatorze ",IF(AA7=15,"quinze ",AA56))))))</f>
        <v/>
      </c>
    </row>
    <row r="45" spans="27:27" ht="12.75" customHeight="1">
      <c r="AA45" s="7">
        <f>IF(AA7=17,"",IF(AA7=18,"",IF(AA7=19,"",AA57)))</f>
        <v/>
      </c>
    </row>
    <row r="46" spans="27:27" ht="12.75" customHeight="1">
      <c r="AA46" s="7">
        <f>IF(AA15=6,"six ",IF(AA15=7,"sept ",IF(AA15=8,"huit ",IF(AA15=9,"neuf ",))))</f>
        <v/>
      </c>
    </row>
    <row r="47" spans="27:27" ht="12.75" customHeight="1">
      <c r="AA47" s="7">
        <f>IF(AA9&gt;0,"cent ", "cents ")</f>
        <v/>
      </c>
    </row>
    <row r="48" spans="27:27" ht="12.75" customHeight="1">
      <c r="AA48" s="7">
        <f>IF(AA9=10,"dix ",IF(AA9=11,"onze ",IF(AA9=12,"douze ",IF(AA9=13,"treize ",IF(AA9=14,"quatorze ",IF(AA9=15,"quinze ",AA58))))))</f>
        <v/>
      </c>
    </row>
    <row r="49" spans="27:27" ht="12.75" customHeight="1">
      <c r="AA49" s="7">
        <f>IF(AA9=11,"",IF(AA9=12,"",IF(AA9=13,"",IF(AA9=14,"",IF(AA9=15,"",IF(AA9=16,"",AA59))))))</f>
        <v/>
      </c>
    </row>
    <row r="50" spans="27:27" ht="12.75" customHeight="1">
      <c r="AA50" s="7">
        <f>IF(AA18=6,"six ",IF(AA18=7,"sept ",IF(AA18=8,"huit ",IF(AA18=9,"neuf ",))))</f>
        <v/>
      </c>
    </row>
    <row r="51" spans="27:27" ht="12.75" customHeight="1">
      <c r="AA51" s="7">
        <f>IF(AA10&gt;0,"cent ", "cents ")</f>
        <v/>
      </c>
    </row>
    <row r="52" spans="27:27" ht="12.75" customHeight="1">
      <c r="AA52" s="7">
        <f>IF(AA10=10,"dix ",IF(AA10=11,"onze ",IF(AA10=12,"douze ",IF(AA10=13,"treize ",IF(AA10=14,"quatorze ",IF(AA10=15,"quinze ",AA60))))))</f>
        <v/>
      </c>
    </row>
    <row r="53" spans="27:27" ht="12.75" customHeight="1">
      <c r="AA53" s="7">
        <f>IF(AA10=17,"",IF(AA10=18,"",IF(AA10=19,"",AA61)))</f>
        <v/>
      </c>
    </row>
    <row r="54" spans="27:27" ht="12.75" customHeight="1">
      <c r="AA54" s="7">
        <f>IF(AA11=10,"dix ",IF(AA11=11,"onze ",IF(AA11=12,"douze ",IF(AA11=13,"treize ",IF(AA11=14,"quatorze ",IF(AA11=15,"quinze ",AA62))))))</f>
        <v/>
      </c>
    </row>
    <row r="55" spans="27:27" ht="12.75" customHeight="1">
      <c r="AA55" s="7">
        <f>IF(AA11=17,"",IF(AA11=18,"",IF(AA11=19,"",AA63)))</f>
        <v/>
      </c>
    </row>
    <row r="56" spans="27:27" ht="12.75" customHeight="1">
      <c r="AA56" s="7">
        <f>IF(AA7=16,"seize ",IF(AA7=17,"dix-sept ",IF(AA7=18,"dix-huit ",IF(AA7=19,"dix-neuf ",AA64))))</f>
        <v/>
      </c>
    </row>
    <row r="57" spans="27:27" ht="12.75" customHeight="1">
      <c r="AA57" s="7">
        <f>IF(AA7=21,"et un ",IF(AA7=31,"et un ",IF(AA7=41,"et un ",IF(AA7=51,"et un ",IF(AA7=61,"et un ",AA65)))))</f>
        <v/>
      </c>
    </row>
    <row r="58" spans="27:27" ht="12.75" customHeight="1">
      <c r="AA58" s="7">
        <f>IF(AA9=16,"seize ",IF(AA9=17,"dix-sept ",IF(AA9=18,"dix-huit ",IF(AA9=19,"dix-neuf ",AA66))))</f>
        <v/>
      </c>
    </row>
    <row r="59" spans="27:27" ht="12.75" customHeight="1">
      <c r="AA59" s="7">
        <f>IF(AA9=17,"",IF(AA9=18,"",IF(AA9=19,"",AA67)))</f>
        <v/>
      </c>
    </row>
    <row r="60" spans="27:27" ht="12.75" customHeight="1">
      <c r="AA60" s="7">
        <f>IF(AA10=16,"seize ",IF(AA10=17,"dix-sept ",IF(AA10=18,"dix-huit ",IF(AA10=19,"dix-neuf ",AA68))))</f>
        <v/>
      </c>
    </row>
    <row r="61" spans="27:27" ht="12.75" customHeight="1">
      <c r="AA61" s="7">
        <f>IF(AA10=21,"et un ",IF(AA10=31,"et un ",IF(AA10=41,"et un ",IF(AA10=51,"et un ",IF(AA10=61,"et un ",AA69)))))</f>
        <v/>
      </c>
    </row>
    <row r="62" spans="27:27" ht="12.75" customHeight="1">
      <c r="AA62" s="7">
        <f>IF(AA11=16,"seize ",IF(AA11=17,"dix-sept ",IF(AA11=18,"dix-huit ",IF(AA11=19,"dix-neuf ",AA70))))</f>
        <v/>
      </c>
    </row>
    <row r="63" spans="27:27" ht="12.75" customHeight="1">
      <c r="AA63" s="7">
        <f>IF(AA11=21,"et un ",IF(AA11=31,"et un ",IF(AA11=41,"et un ",IF(AA11=51,"et un ",IF(AA11=61,"et un ",AA71)))))</f>
        <v/>
      </c>
    </row>
    <row r="64" spans="27:27" ht="12.75" customHeight="1">
      <c r="AA64" s="7">
        <f>IF(AA7=70,"soixante-dix ",IF(AA7=71,"soixante et onze ",IF(AA7=72,"soixante-douze ",IF(AA7=73,"soixante-treize ",IF(AA7=74,"soixante-quatorze ",IF(AA7=75,"soixante-quinze ",AA72))))))</f>
        <v/>
      </c>
    </row>
    <row r="65" spans="27:27" ht="12.75" customHeight="1">
      <c r="AA65" s="7">
        <f>IF(AA13=9,"",IF(AA13=7,"",IF(AA14=0,"",IF(AA14=1,"un ",IF(AA14=2,"deux ",IF(AA14=3,"trois ",IF(AA14=4,"quatre ",IF(AA14=5,"cinq ",AA73))))))))</f>
        <v/>
      </c>
    </row>
    <row r="66" spans="27:27" ht="12.75" customHeight="1">
      <c r="AA66" s="7">
        <f>IF(AA9=70,"soixante-dix ",IF(AA9=71,"soixante et onze ",IF(AA9=72,"soixante-douze ",IF(AA9=73,"soixante-treize ",IF(AA9=74,"soixante-quatorze ",IF(AA9=75,"soixante-quinze ",AA74))))))</f>
        <v/>
      </c>
    </row>
    <row r="67" spans="27:27" ht="12.75" customHeight="1">
      <c r="AA67" s="7">
        <f>IF(AA9=21,"et un ",IF(AA9=31,"et un ",IF(AA9=41,"et un ",IF(AA9=51,"et un ",IF(AA9=61,"et un ",AA75)))))</f>
        <v/>
      </c>
    </row>
    <row r="68" spans="27:27" ht="12.75" customHeight="1">
      <c r="AA68" s="7">
        <f>IF(AA10=70,"soixante-dix ",IF(AA10=71,"soixante et onze ",IF(AA10=72,"soixante-douze ",IF(AA10=73,"soixante-treize ",IF(AA10=74,"soixante-quatorze ",IF(AA10=75,"soixante-quinze ",AA76))))))</f>
        <v/>
      </c>
    </row>
    <row r="69" spans="27:27" ht="12.75" customHeight="1">
      <c r="AA69" s="7">
        <f>IF(AA19=9,"",IF(AA19=7,"",IF(AA20=0,"",IF(AA20=1,"un ",IF(AA20=2,"deux ",IF(AA20=3,"trois ",IF(AA20=4,"quatre ",IF(AA20=5,"cinq ",AA77))))))))</f>
        <v/>
      </c>
    </row>
    <row r="70" spans="27:27" ht="12.75" customHeight="1">
      <c r="AA70" s="7">
        <f>IF(AA11=70,"soixante-dix ",IF(AA11=71,"soixante et onze ",IF(AA11=72,"soixante-douze ",IF(AA11=73,"soixante-treize ",IF(AA11=74,"soixante-quatorze ",IF(AA11=75,"soixante-quinze ",AA78))))))</f>
        <v/>
      </c>
    </row>
    <row r="71" spans="27:27" ht="12.75" customHeight="1">
      <c r="AA71" s="7">
        <f>IF(AA21=9,"",IF(AA21=7,"",IF(AA22=0,"",IF(AA22=1,"un ",IF(AA22=2,"deux ",IF(AA22=3,"trois ",IF(AA22=4,"quatre ",IF(AA22=5,"cinq ",AA79))))))))</f>
        <v/>
      </c>
    </row>
    <row r="72" spans="27:27" ht="12.75" customHeight="1">
      <c r="AA72" s="7">
        <f>IF(AA7=76,"soixante-seize ",IF(AA7=77,"soixante-dix-sept ",IF(AA7=78,"soixante-dix-huit ",IF(AA7=79,"soixante-dix-neuf ",AA80))))</f>
        <v/>
      </c>
    </row>
    <row r="73" spans="27:27" ht="12.75" customHeight="1">
      <c r="AA73" s="7">
        <f>IF(AA13=9,"",IF(AA14=6,"six ",IF(AA14=7,"sept ",IF(AA14=8,"huit ",IF(AA14=9,"neuf ",)))))</f>
        <v/>
      </c>
    </row>
    <row r="74" spans="27:27" ht="12.75" customHeight="1">
      <c r="AA74" s="7">
        <f>IF(AA9=76,"soixante-seize ",IF(AA9=77,"soixante-dix-sept ",IF(AA9=78,"soixante-dix-huit ",IF(AA9=79,"soixante-dix-neuf ",AA81))))</f>
        <v/>
      </c>
    </row>
    <row r="75" spans="27:27" ht="12.75" customHeight="1">
      <c r="AA75" s="7">
        <f>IF(AA16=9,"",IF(AA16=7,"",IF(AA17=0,"",IF(AA17=1,"un ",IF(AA17=2,"deux ",IF(AA17=3,"trois ",IF(AA17=4,"quatre ",IF(AA17=5,"cinq ",AA82))))))))</f>
        <v/>
      </c>
    </row>
    <row r="76" spans="27:27" ht="12.75" customHeight="1">
      <c r="AA76" s="7">
        <f>IF(AA10=76,"soixante-seize ",IF(AA10=77,"soixante-dix-sept ",IF(AA10=78,"soixante-dix-huit ",IF(AA10=79,"soixante-dix-neuf ",AA83))))</f>
        <v/>
      </c>
    </row>
    <row r="77" spans="27:27" ht="12.75" customHeight="1">
      <c r="AA77" s="7">
        <f>IF(AA19=9,"",IF(AA20=6,"six ",IF(AA20=7,"sept ",IF(AA20=8,"huit ",IF(AA20=9,"neuf ",)))))</f>
        <v/>
      </c>
    </row>
    <row r="78" spans="27:27" ht="12.75" customHeight="1">
      <c r="AA78" s="7">
        <f>IF(AA11=76,"soixante-seize ",IF(AA11=77,"soixante-dix-sept ",IF(AA11=78,"soixante-dix-huit ",IF(AA11=79,"soixante-dix-neuf ",AA84))))</f>
        <v/>
      </c>
    </row>
    <row r="79" spans="27:27" ht="12.75" customHeight="1">
      <c r="AA79" s="7">
        <f>IF(AA21=9,"",IF(AA22=6,"six ",IF(AA22=7,"sept ",IF(AA22=8,"huit ",IF(AA22=9,"neuf ",)))))</f>
        <v/>
      </c>
    </row>
    <row r="80" spans="27:27" ht="12.75" customHeight="1">
      <c r="AA80" s="7">
        <f>IF(AA7=90,"quatre-vingt-dix ",IF(AA7=91,"quatre-vingt-onze ",IF(AA7=92,"quatre-vingt-douze ",IF(AA7=93,"quatre-vingt-treize ",IF(AA7=94,"quatre-vingt-quatorze ",IF(AA7=95,"quatre-vingt-quinze ",AA85))))))</f>
        <v/>
      </c>
    </row>
    <row r="81" spans="27:27" ht="12.75" customHeight="1">
      <c r="AA81" s="7">
        <f>IF(AA9=90,"quatre-vingt-dix ",IF(AA9=91,"quatre-vingt-onze ",IF(AA9=92,"quatre-vingt-douze ",IF(AA9=93,"quatre-vingt-treize ",IF(AA9=94,"quatre-vingt-quatorze ",IF(AA9=95,"quatre-vingt-quinze ",AA86))))))</f>
        <v/>
      </c>
    </row>
    <row r="82" spans="27:27" ht="12.75" customHeight="1">
      <c r="AA82" s="7">
        <f>IF(AA16=9,"",IF(AA17=6,"six ",IF(AA17=7,"sept ",IF(AA17=8,"huit ",IF(AA17=9,"neuf ",)))))</f>
        <v/>
      </c>
    </row>
    <row r="83" spans="27:27" ht="12.75" customHeight="1">
      <c r="AA83" s="7">
        <f>IF(AA10=90,"quatre-vingt-dix ",IF(AA10=91,"quatre-vingt-onze ",IF(AA10=92,"quatre-vingt-douze ",IF(AA10=93,"quatre-vingt-treize ",IF(AA10=94,"quatre-vingt-quatorze ",IF(AA10=95,"quatre-vingt-quinze ",AA87))))))</f>
        <v/>
      </c>
    </row>
    <row r="84" spans="27:27" ht="12.75" customHeight="1">
      <c r="AA84" s="7">
        <f>IF(AA11=90,"quatre-vingt-dix ",IF(AA11=91,"quatre-vingt-onze ",IF(AA11=92,"quatre-vingt-douze ",IF(AA11=93,"quatre-vingt-treize ",IF(AA11=94,"quatre-vingt-quatorze ",IF(AA11=95,"quatre-vingt-quinze ",AA88))))))</f>
        <v/>
      </c>
    </row>
    <row r="85" spans="27:27" ht="12.75" customHeight="1">
      <c r="AA85" s="7">
        <f>IF(AA7=96,"quatre-vingt-seize ",IF(AA7=97,"quatre-vingt-dix-sept ",IF(AA7=98,"quatre-vingt-dix-huit ",IF(AA7=99,"quatre-vingt-dix-neuf ",AA89))))</f>
        <v/>
      </c>
    </row>
    <row r="86" spans="27:27" ht="12.75" customHeight="1">
      <c r="AA86" s="7">
        <f>IF(AA9=96,"quatre-vingt-seize ",IF(AA9=97,"quatre-vingt-dix-sept ",IF(AA9=98,"quatre-vingt-dix-huit ",IF(AA9=99,"quatre-vingt-dix-neuf ",AA90))))</f>
        <v/>
      </c>
    </row>
    <row r="87" spans="27:27" ht="12.75" customHeight="1">
      <c r="AA87" s="7">
        <f>IF(AA10=96,"quatre-vingt-seize ",IF(AA10=97,"quatre-vingt-dix-sept ",IF(AA10=98,"quatre-vingt-dix-huit ",IF(AA10=99,"quatre-vingt-dix-neuf ",AA91))))</f>
        <v/>
      </c>
    </row>
    <row r="88" spans="27:27" ht="12.75" customHeight="1">
      <c r="AA88" s="7">
        <f>IF(AA11=96,"quatre-vingt-seize ",IF(AA11=97,"quatre-vingt-dix-sept ",IF(AA11=98,"quatre-vingt-dix-huit ",IF(AA11=99,"quatre-vingt-dix-neuf ",AA92))))</f>
        <v/>
      </c>
    </row>
    <row r="89" spans="27:27" ht="12.75" customHeight="1">
      <c r="AA89" s="7">
        <f>IF(AA13=2,"vingt ",IF(AA13=3,"trente ",IF(AA13=4,"quarante ",IF(AA13=5,"cinquante ",AA93))))</f>
        <v/>
      </c>
    </row>
    <row r="90" spans="27:27" ht="12.75" customHeight="1">
      <c r="AA90" s="7">
        <f>IF(AA16=2,"vingt ",IF(AA16=3,"trente ",IF(AA16=4,"quarante ",IF(AA16=5,"cinquante ",AA94))))</f>
        <v/>
      </c>
    </row>
    <row r="91" spans="27:27" ht="12.75" customHeight="1">
      <c r="AA91" s="7">
        <f>IF(AA19=2,"vingt ",IF(AA19=3,"trente ",IF(AA19=4,"quarante ",IF(AA19=5,"cinquante ",AA95))))</f>
        <v/>
      </c>
    </row>
    <row r="92" spans="27:27" ht="12.75" customHeight="1">
      <c r="AA92" s="7">
        <f>IF(AA21=2,"vingt ",IF(AA21=3,"trente ",IF(AA21=4,"quarante ",IF(AA21=5,"cinquante ",AA96))))</f>
        <v/>
      </c>
    </row>
    <row r="93" spans="27:27" ht="12.75" customHeight="1">
      <c r="AA93" s="7">
        <f>IF(AA13=6,"soixante ",IF(AA7=80,"quatre-vingts ",IF(AA13=8,"quatre-vingt-","")))</f>
        <v/>
      </c>
    </row>
    <row r="94" spans="27:27" ht="12.75" customHeight="1">
      <c r="AA94" s="7">
        <f>IF(AA16=6,"soixante ",IF(AA9=80,"quatre-vingts ",IF(AA16=8,"quatre-vingt-","")))</f>
        <v/>
      </c>
    </row>
    <row r="95" spans="27:27" ht="12.75" customHeight="1">
      <c r="AA95" s="7">
        <f>IF(AA19=6,"soixante ",IF(AA10=80,"quatre-vingts ",IF(AA19=8,"quatre-vingt-","")))</f>
        <v/>
      </c>
    </row>
    <row r="96" spans="27:27" ht="12.75" customHeight="1">
      <c r="AA96" s="7">
        <f>IF(AA21=6,"soixante ",IF(AA11=80,"quatre-vingts ",IF(AA21=8,"quatre-vingt-","")))</f>
        <v/>
      </c>
    </row>
    <row r="97" spans="27:27" ht="12.75" customHeight="1">
      <c r="AA97" s="7">
        <f>0</f>
        <v/>
      </c>
    </row>
    <row r="98" spans="27:27" ht="12.75" customHeight="1">
      <c r="AA98" s="7">
        <f>(AA23&amp;AA24&amp;AA25&amp;AA26&amp;AA27&amp;AA28&amp;AA29&amp;AA30&amp;AA31&amp;AA32&amp;AA33&amp;AA34&amp;AA35&amp;AA36&amp;AA37&amp;AA38&amp;AA39&amp;AA40&amp;AA41)</f>
        <v/>
      </c>
    </row>
  </sheetData>
  <sheetProtection password="E95E" sheet="1" objects="1" selectLockedCells="1"/>
  <mergeCells count="6">
    <mergeCell ref="C3:J3"/>
    <mergeCell ref="C5:J5"/>
    <mergeCell ref="C11:J11"/>
    <mergeCell ref="C24:J24"/>
    <mergeCell ref="C26:J26"/>
    <mergeCell ref="C28:J28"/>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ummaryRight="0"/>
  </sheetPr>
  <dimension ref="A1:C12"/>
  <sheetViews>
    <sheetView workbookViewId="0"/>
  </sheetViews>
  <sheetFormatPr defaultRowHeight="15"/>
  <cols>
    <col min="1" max="1" width="24.7109375" customWidth="1"/>
  </cols>
  <sheetData>
    <row r="1" spans="1:3">
      <c r="A1" s="7" t="s">
        <v>319</v>
      </c>
      <c r="B1" s="7" t="s">
        <v>320</v>
      </c>
    </row>
    <row r="2" spans="1:3">
      <c r="A2" s="7" t="s">
        <v>321</v>
      </c>
      <c r="B2" s="7" t="s">
        <v>313</v>
      </c>
    </row>
    <row r="3" spans="1:3">
      <c r="A3" s="7" t="s">
        <v>322</v>
      </c>
      <c r="B3" s="7">
        <v>1</v>
      </c>
    </row>
    <row r="4" spans="1:3">
      <c r="A4" s="7" t="s">
        <v>323</v>
      </c>
      <c r="B4" s="7">
        <v>0</v>
      </c>
    </row>
    <row r="5" spans="1:3">
      <c r="A5" s="7" t="s">
        <v>324</v>
      </c>
      <c r="B5" s="7">
        <v>0</v>
      </c>
    </row>
    <row r="6" spans="1:3">
      <c r="A6" s="7" t="s">
        <v>325</v>
      </c>
      <c r="B6" s="7">
        <v>1</v>
      </c>
    </row>
    <row r="7" spans="1:3">
      <c r="A7" s="7" t="s">
        <v>326</v>
      </c>
      <c r="B7" s="7">
        <v>1</v>
      </c>
    </row>
    <row r="8" spans="1:3">
      <c r="A8" s="7" t="s">
        <v>327</v>
      </c>
      <c r="B8" s="7">
        <v>0</v>
      </c>
    </row>
    <row r="9" spans="1:3">
      <c r="A9" s="7" t="s">
        <v>328</v>
      </c>
      <c r="B9" s="7">
        <v>0</v>
      </c>
    </row>
    <row r="10" spans="1:3">
      <c r="A10" s="7" t="s">
        <v>329</v>
      </c>
      <c r="C10" s="7" t="s">
        <v>330</v>
      </c>
    </row>
    <row r="11" spans="1:3">
      <c r="A11" s="7" t="s">
        <v>331</v>
      </c>
      <c r="B11" s="7">
        <v>0</v>
      </c>
    </row>
    <row r="12" spans="1:3">
      <c r="A12" s="7" t="s">
        <v>332</v>
      </c>
      <c r="B12" s="7" t="s">
        <v>333</v>
      </c>
    </row>
  </sheetData>
  <sheetProtection password="E95E" sheet="1" objects="1"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FF9900"/>
    <outlinePr summaryBelow="0" summaryRight="0"/>
    <pageSetUpPr fitToPage="1"/>
  </sheetPr>
  <dimension ref="A2:J28"/>
  <sheetViews>
    <sheetView showGridLines="0" workbookViewId="0">
      <selection activeCell="C4" sqref="C4:J4"/>
    </sheetView>
  </sheetViews>
  <sheetFormatPr defaultRowHeight="12.75" customHeight="1"/>
  <cols>
    <col min="1" max="1" width="6.7109375" customWidth="1"/>
    <col min="2" max="2" width="35" customWidth="1"/>
    <col min="3" max="3" width="11.42578125" customWidth="1"/>
    <col min="4" max="4" width="11.42578125" customWidth="1"/>
    <col min="5" max="5" width="11.42578125" customWidth="1"/>
    <col min="6" max="6" width="11.42578125" customWidth="1"/>
    <col min="7" max="7" width="11.42578125" customWidth="1"/>
    <col min="8" max="8" width="11.42578125" customWidth="1"/>
    <col min="9" max="9" width="11.42578125" customWidth="1"/>
    <col min="10" max="10" width="11.42578125" customWidth="1"/>
  </cols>
  <sheetData>
    <row r="2" spans="1:10" ht="12.75" customHeight="1">
      <c r="B2" s="100" t="s">
        <v>334</v>
      </c>
      <c r="C2" s="100"/>
      <c r="D2" s="100"/>
      <c r="E2" s="100"/>
      <c r="F2" s="100"/>
      <c r="G2" s="100"/>
      <c r="H2" s="100"/>
      <c r="I2" s="100"/>
      <c r="J2" s="100"/>
    </row>
    <row r="4" spans="1:10" ht="12.75" customHeight="1">
      <c r="A4" s="92" t="s">
        <v>287</v>
      </c>
      <c r="B4" s="88" t="s">
        <v>335</v>
      </c>
      <c r="C4" s="101"/>
      <c r="D4" s="101"/>
      <c r="E4" s="101"/>
      <c r="F4" s="101"/>
      <c r="G4" s="101"/>
      <c r="H4" s="101"/>
      <c r="I4" s="101"/>
      <c r="J4" s="101"/>
    </row>
    <row r="6" spans="1:10" ht="12.75" customHeight="1">
      <c r="A6" s="92" t="s">
        <v>289</v>
      </c>
      <c r="B6" s="88" t="s">
        <v>336</v>
      </c>
      <c r="C6" s="101"/>
      <c r="D6" s="101"/>
      <c r="E6" s="101"/>
      <c r="F6" s="101"/>
      <c r="G6" s="101"/>
      <c r="H6" s="101"/>
      <c r="I6" s="101"/>
      <c r="J6" s="101"/>
    </row>
    <row r="8" spans="1:10" ht="12.75" customHeight="1">
      <c r="A8" s="92" t="s">
        <v>299</v>
      </c>
      <c r="B8" s="88" t="s">
        <v>337</v>
      </c>
      <c r="C8" s="101"/>
      <c r="D8" s="101"/>
      <c r="E8" s="101"/>
      <c r="F8" s="101"/>
      <c r="G8" s="101"/>
      <c r="H8" s="101"/>
      <c r="I8" s="101"/>
      <c r="J8" s="101"/>
    </row>
    <row r="10" spans="1:10" ht="12.75" customHeight="1">
      <c r="A10" s="92" t="s">
        <v>301</v>
      </c>
      <c r="B10" s="88" t="s">
        <v>338</v>
      </c>
      <c r="C10" s="102"/>
      <c r="D10" s="102"/>
      <c r="E10" s="102"/>
      <c r="F10" s="102"/>
      <c r="G10" s="102"/>
      <c r="H10" s="102"/>
      <c r="I10" s="102"/>
      <c r="J10" s="102"/>
    </row>
    <row r="12" spans="1:10" ht="12.75" customHeight="1">
      <c r="A12" s="92" t="s">
        <v>291</v>
      </c>
      <c r="B12" s="88" t="s">
        <v>339</v>
      </c>
      <c r="C12" s="101"/>
      <c r="D12" s="101"/>
      <c r="E12" s="101"/>
      <c r="F12" s="101"/>
      <c r="G12" s="101"/>
      <c r="H12" s="101"/>
      <c r="I12" s="101"/>
      <c r="J12" s="101"/>
    </row>
    <row r="14" spans="1:10" ht="12.75" customHeight="1">
      <c r="A14" s="92" t="s">
        <v>303</v>
      </c>
      <c r="B14" s="88" t="s">
        <v>340</v>
      </c>
      <c r="C14" s="101"/>
      <c r="D14" s="101"/>
      <c r="E14" s="101"/>
      <c r="F14" s="101"/>
      <c r="G14" s="101"/>
      <c r="H14" s="101"/>
      <c r="I14" s="101"/>
      <c r="J14" s="101"/>
    </row>
    <row r="16" spans="1:10" ht="12.75" customHeight="1">
      <c r="A16" s="92" t="s">
        <v>305</v>
      </c>
      <c r="B16" s="88" t="s">
        <v>341</v>
      </c>
      <c r="C16" s="101"/>
      <c r="D16" s="101"/>
      <c r="E16" s="101"/>
      <c r="F16" s="101"/>
      <c r="G16" s="101"/>
      <c r="H16" s="101"/>
      <c r="I16" s="101"/>
      <c r="J16" s="101"/>
    </row>
    <row r="18" spans="1:10" ht="12.75" customHeight="1">
      <c r="A18" s="92" t="s">
        <v>307</v>
      </c>
      <c r="B18" s="88" t="s">
        <v>342</v>
      </c>
      <c r="C18" s="103"/>
      <c r="D18" s="103"/>
      <c r="E18" s="103"/>
      <c r="F18" s="103"/>
      <c r="G18" s="103"/>
      <c r="H18" s="103"/>
      <c r="I18" s="103"/>
      <c r="J18" s="103"/>
    </row>
    <row r="20" spans="1:10" ht="12.75" customHeight="1">
      <c r="A20" s="92" t="s">
        <v>343</v>
      </c>
      <c r="B20" s="88" t="s">
        <v>344</v>
      </c>
      <c r="C20" s="103"/>
      <c r="D20" s="103"/>
      <c r="E20" s="103"/>
      <c r="F20" s="103"/>
      <c r="G20" s="103"/>
      <c r="H20" s="103"/>
      <c r="I20" s="103"/>
      <c r="J20" s="103"/>
    </row>
    <row r="22" spans="1:10" ht="12.75" customHeight="1">
      <c r="A22" s="92" t="s">
        <v>293</v>
      </c>
      <c r="B22" s="88" t="s">
        <v>345</v>
      </c>
      <c r="C22" s="103"/>
      <c r="D22" s="103"/>
      <c r="E22" s="103"/>
      <c r="F22" s="103"/>
      <c r="G22" s="103"/>
      <c r="H22" s="103"/>
      <c r="I22" s="103"/>
      <c r="J22" s="103"/>
    </row>
    <row r="24" spans="1:10" ht="12.75" customHeight="1">
      <c r="A24" s="92" t="s">
        <v>295</v>
      </c>
      <c r="B24" s="88" t="s">
        <v>346</v>
      </c>
      <c r="C24" s="101"/>
      <c r="D24" s="101"/>
      <c r="E24" s="101"/>
      <c r="F24" s="101"/>
      <c r="G24" s="101"/>
      <c r="H24" s="101"/>
      <c r="I24" s="101"/>
      <c r="J24" s="101"/>
    </row>
    <row r="28" spans="1:10" ht="60" customHeight="1">
      <c r="A28" s="92" t="s">
        <v>297</v>
      </c>
      <c r="B28" s="88" t="s">
        <v>347</v>
      </c>
      <c r="C28" s="101"/>
      <c r="D28" s="101"/>
      <c r="E28" s="101"/>
      <c r="F28" s="101"/>
      <c r="G28" s="101"/>
      <c r="H28" s="101"/>
      <c r="I28" s="101"/>
      <c r="J28" s="101"/>
    </row>
  </sheetData>
  <sheetProtection password="E95E" sheet="1" objects="1" selectLockedCells="1"/>
  <mergeCells count="13">
    <mergeCell ref="B2:J2"/>
    <mergeCell ref="C4:J4"/>
    <mergeCell ref="C6:J6"/>
    <mergeCell ref="C8:J8"/>
    <mergeCell ref="C10:J10"/>
    <mergeCell ref="C12:J12"/>
    <mergeCell ref="C14:J14"/>
    <mergeCell ref="C16:J16"/>
    <mergeCell ref="C18:J18"/>
    <mergeCell ref="C20:J20"/>
    <mergeCell ref="C22:J22"/>
    <mergeCell ref="C24:J24"/>
    <mergeCell ref="C28:J28"/>
  </mergeCells>
  <pageMargins left="0.70866141732283" right="0.70866141732283" top="0.74803149606299" bottom="0.74803149606299" header="0.31496062992126" footer="0.31496062992126"/>
  <pageSetup paperSize="9" fitToHeight="0" orientation="landscape"/>
  <headerFooter/>
</worksheet>
</file>

<file path=xl/worksheets/sheet6.xml><?xml version="1.0" encoding="utf-8"?>
<worksheet xmlns="http://schemas.openxmlformats.org/spreadsheetml/2006/main" xmlns:r="http://schemas.openxmlformats.org/officeDocument/2006/relationships">
  <sheetPr>
    <tabColor rgb="FF009BFF"/>
    <outlinePr summaryBelow="0" summaryRight="0"/>
    <pageSetUpPr fitToPage="1"/>
  </sheetPr>
  <dimension ref="A2:F54"/>
  <sheetViews>
    <sheetView showGridLines="0" workbookViewId="0">
      <selection activeCell="B6" sqref="B6"/>
    </sheetView>
  </sheetViews>
  <sheetFormatPr defaultRowHeight="12.75" customHeight="1"/>
  <cols>
    <col min="1" max="1" width="6.7109375" customWidth="1"/>
    <col min="2" max="2" width="68.140625" customWidth="1"/>
    <col min="3" max="3" width="15.5703125" customWidth="1"/>
    <col min="4" max="4" width="15.5703125" customWidth="1"/>
    <col min="5" max="5" width="15.5703125" customWidth="1"/>
    <col min="6" max="6" width="15.5703125" customWidth="1"/>
  </cols>
  <sheetData>
    <row r="2" spans="2:6" ht="16.2" customHeight="1">
      <c r="B2" s="104" t="s">
        <v>348</v>
      </c>
      <c r="C2" s="104"/>
      <c r="D2" s="104"/>
      <c r="E2" s="104"/>
      <c r="F2" s="104"/>
    </row>
    <row r="4" spans="2:6" ht="12.75" customHeight="1">
      <c r="B4" s="105" t="s">
        <v>349</v>
      </c>
      <c r="C4" s="105" t="s">
        <v>350</v>
      </c>
      <c r="D4" s="105" t="s">
        <v>351</v>
      </c>
      <c r="E4" s="105" t="s">
        <v>352</v>
      </c>
      <c r="F4" s="105" t="s">
        <v>353</v>
      </c>
    </row>
    <row r="6" spans="2:6" ht="12.75" customHeight="1">
      <c r="B6" s="106"/>
      <c r="C6" s="107"/>
      <c r="D6" s="108"/>
      <c r="E6" s="109"/>
      <c r="F6" s="110">
        <f>IF(AND(E6= "",D6= ""), "", ROUND(ROUND(E6, 2) * ROUND(D6, 3), 2))</f>
        <v/>
      </c>
    </row>
    <row r="8" spans="2:6" ht="12.75" customHeight="1">
      <c r="B8" s="106"/>
      <c r="C8" s="107"/>
      <c r="D8" s="108"/>
      <c r="E8" s="109"/>
      <c r="F8" s="110">
        <f>IF(AND(E8= "",D8= ""), "", ROUND(ROUND(E8, 2) * ROUND(D8, 3), 2))</f>
        <v/>
      </c>
    </row>
    <row r="10" spans="2:6" ht="12.75" customHeight="1">
      <c r="B10" s="106"/>
      <c r="C10" s="107"/>
      <c r="D10" s="108"/>
      <c r="E10" s="109"/>
      <c r="F10" s="110">
        <f>IF(AND(E10= "",D10= ""), "", ROUND(ROUND(E10, 2) * ROUND(D10, 3), 2))</f>
        <v/>
      </c>
    </row>
    <row r="12" spans="2:6" ht="12.75" customHeight="1">
      <c r="B12" s="106"/>
      <c r="C12" s="107"/>
      <c r="D12" s="108"/>
      <c r="E12" s="109"/>
      <c r="F12" s="110">
        <f>IF(AND(E12= "",D12= ""), "", ROUND(ROUND(E12, 2) * ROUND(D12, 3), 2))</f>
        <v/>
      </c>
    </row>
    <row r="14" spans="2:6" ht="12.75" customHeight="1">
      <c r="B14" s="106"/>
      <c r="C14" s="107"/>
      <c r="D14" s="108"/>
      <c r="E14" s="109"/>
      <c r="F14" s="110">
        <f>IF(AND(E14= "",D14= ""), "", ROUND(ROUND(E14, 2) * ROUND(D14, 3), 2))</f>
        <v/>
      </c>
    </row>
    <row r="16" spans="2:6" ht="12.75" customHeight="1">
      <c r="B16" s="106"/>
      <c r="C16" s="107"/>
      <c r="D16" s="108"/>
      <c r="E16" s="109"/>
      <c r="F16" s="110">
        <f>IF(AND(E16= "",D16= ""), "", ROUND(ROUND(E16, 2) * ROUND(D16, 3), 2))</f>
        <v/>
      </c>
    </row>
    <row r="18" spans="2:6" ht="12.75" customHeight="1">
      <c r="B18" s="106"/>
      <c r="C18" s="107"/>
      <c r="D18" s="108"/>
      <c r="E18" s="109"/>
      <c r="F18" s="110">
        <f>IF(AND(E18= "",D18= ""), "", ROUND(ROUND(E18, 2) * ROUND(D18, 3), 2))</f>
        <v/>
      </c>
    </row>
    <row r="20" spans="2:6" ht="12.75" customHeight="1">
      <c r="B20" s="106"/>
      <c r="C20" s="107"/>
      <c r="D20" s="108"/>
      <c r="E20" s="109"/>
      <c r="F20" s="110">
        <f>IF(AND(E20= "",D20= ""), "", ROUND(ROUND(E20, 2) * ROUND(D20, 3), 2))</f>
        <v/>
      </c>
    </row>
    <row r="22" spans="2:6" ht="12.75" customHeight="1">
      <c r="B22" s="106"/>
      <c r="C22" s="107"/>
      <c r="D22" s="108"/>
      <c r="E22" s="109"/>
      <c r="F22" s="110">
        <f>IF(AND(E22= "",D22= ""), "", ROUND(ROUND(E22, 2) * ROUND(D22, 3), 2))</f>
        <v/>
      </c>
    </row>
    <row r="24" spans="2:6" ht="12.75" customHeight="1">
      <c r="B24" s="106"/>
      <c r="C24" s="107"/>
      <c r="D24" s="108"/>
      <c r="E24" s="109"/>
      <c r="F24" s="110">
        <f>IF(AND(E24= "",D24= ""), "", ROUND(ROUND(E24, 2) * ROUND(D24, 3), 2))</f>
        <v/>
      </c>
    </row>
    <row r="26" spans="2:6" ht="12.75" customHeight="1">
      <c r="B26" s="106"/>
      <c r="C26" s="107"/>
      <c r="D26" s="108"/>
      <c r="E26" s="109"/>
      <c r="F26" s="110">
        <f>IF(AND(E26= "",D26= ""), "", ROUND(ROUND(E26, 2) * ROUND(D26, 3), 2))</f>
        <v/>
      </c>
    </row>
    <row r="28" spans="2:6" ht="12.75" customHeight="1">
      <c r="B28" s="106"/>
      <c r="C28" s="107"/>
      <c r="D28" s="108"/>
      <c r="E28" s="109"/>
      <c r="F28" s="110">
        <f>IF(AND(E28= "",D28= ""), "", ROUND(ROUND(E28, 2) * ROUND(D28, 3), 2))</f>
        <v/>
      </c>
    </row>
    <row r="30" spans="2:6" ht="12.75" customHeight="1">
      <c r="B30" s="106"/>
      <c r="C30" s="107"/>
      <c r="D30" s="108"/>
      <c r="E30" s="109"/>
      <c r="F30" s="110">
        <f>IF(AND(E30= "",D30= ""), "", ROUND(ROUND(E30, 2) * ROUND(D30, 3), 2))</f>
        <v/>
      </c>
    </row>
    <row r="32" spans="2:6" ht="12.75" customHeight="1">
      <c r="B32" s="106"/>
      <c r="C32" s="107"/>
      <c r="D32" s="108"/>
      <c r="E32" s="109"/>
      <c r="F32" s="110">
        <f>IF(AND(E32= "",D32= ""), "", ROUND(ROUND(E32, 2) * ROUND(D32, 3), 2))</f>
        <v/>
      </c>
    </row>
    <row r="34" spans="2:6" ht="12.75" customHeight="1">
      <c r="B34" s="106"/>
      <c r="C34" s="107"/>
      <c r="D34" s="108"/>
      <c r="E34" s="109"/>
      <c r="F34" s="110">
        <f>IF(AND(E34= "",D34= ""), "", ROUND(ROUND(E34, 2) * ROUND(D34, 3), 2))</f>
        <v/>
      </c>
    </row>
    <row r="36" spans="2:6" ht="12.75" customHeight="1">
      <c r="B36" s="106"/>
      <c r="C36" s="107"/>
      <c r="D36" s="108"/>
      <c r="E36" s="109"/>
      <c r="F36" s="110">
        <f>IF(AND(E36= "",D36= ""), "", ROUND(ROUND(E36, 2) * ROUND(D36, 3), 2))</f>
        <v/>
      </c>
    </row>
    <row r="38" spans="2:6" ht="12.75" customHeight="1">
      <c r="B38" s="106"/>
      <c r="C38" s="107"/>
      <c r="D38" s="108"/>
      <c r="E38" s="109"/>
      <c r="F38" s="110">
        <f>IF(AND(E38= "",D38= ""), "", ROUND(ROUND(E38, 2) * ROUND(D38, 3), 2))</f>
        <v/>
      </c>
    </row>
    <row r="40" spans="2:6" ht="12.75" customHeight="1">
      <c r="B40" s="106"/>
      <c r="C40" s="107"/>
      <c r="D40" s="108"/>
      <c r="E40" s="109"/>
      <c r="F40" s="110">
        <f>IF(AND(E40= "",D40= ""), "", ROUND(ROUND(E40, 2) * ROUND(D40, 3), 2))</f>
        <v/>
      </c>
    </row>
    <row r="42" spans="2:6" ht="12.75" customHeight="1">
      <c r="B42" s="106"/>
      <c r="C42" s="107"/>
      <c r="D42" s="108"/>
      <c r="E42" s="109"/>
      <c r="F42" s="110">
        <f>IF(AND(E42= "",D42= ""), "", ROUND(ROUND(E42, 2) * ROUND(D42, 3), 2))</f>
        <v/>
      </c>
    </row>
    <row r="44" spans="2:6" ht="12.75" customHeight="1">
      <c r="B44" s="106"/>
      <c r="C44" s="107"/>
      <c r="D44" s="108"/>
      <c r="E44" s="109"/>
      <c r="F44" s="110">
        <f>IF(AND(E44= "",D44= ""), "", ROUND(ROUND(E44, 2) * ROUND(D44, 3), 2))</f>
        <v/>
      </c>
    </row>
    <row r="46" spans="2:6" ht="12.75" customHeight="1">
      <c r="B46" s="106"/>
      <c r="C46" s="107"/>
      <c r="D46" s="108"/>
      <c r="E46" s="109"/>
      <c r="F46" s="110">
        <f>IF(AND(E46= "",D46= ""), "", ROUND(ROUND(E46, 2) * ROUND(D46, 3), 2))</f>
        <v/>
      </c>
    </row>
    <row r="48" spans="2:6" ht="12.75" customHeight="1">
      <c r="B48" s="106"/>
      <c r="C48" s="107"/>
      <c r="D48" s="108"/>
      <c r="E48" s="109"/>
      <c r="F48" s="110">
        <f>IF(AND(E48= "",D48= ""), "", ROUND(ROUND(E48, 2) * ROUND(D48, 3), 2))</f>
        <v/>
      </c>
    </row>
    <row r="50" spans="2:6" ht="12.75" customHeight="1">
      <c r="B50" s="106"/>
      <c r="C50" s="107"/>
      <c r="D50" s="108"/>
      <c r="E50" s="109"/>
      <c r="F50" s="110">
        <f>IF(AND(E50= "",D50= ""), "", ROUND(ROUND(E50, 2) * ROUND(D50, 3), 2))</f>
        <v/>
      </c>
    </row>
    <row r="52" spans="2:6" ht="12.75" customHeight="1">
      <c r="B52" s="106"/>
      <c r="C52" s="107"/>
      <c r="D52" s="108"/>
      <c r="E52" s="109"/>
      <c r="F52" s="110">
        <f>IF(AND(E52= "",D52= ""), "", ROUND(ROUND(E52, 2) * ROUND(D52, 3), 2))</f>
        <v/>
      </c>
    </row>
    <row r="54" spans="2:6" ht="12.75" customHeight="1">
      <c r="B54" s="106"/>
      <c r="C54" s="107"/>
      <c r="D54" s="108"/>
      <c r="E54" s="109"/>
      <c r="F54" s="110">
        <f>IF(AND(E54= "",D54= ""), "", ROUND(ROUND(E54, 2) * ROUND(D54, 3), 2))</f>
        <v/>
      </c>
    </row>
  </sheetData>
  <sheetProtection password="E95E" sheet="1" objects="1" selectLockedCells="1"/>
  <mergeCells count="1">
    <mergeCell ref="B2:F2"/>
  </mergeCells>
  <pageMargins left="0.70866141732283" right="0.70866141732283" top="0.74803149606299" bottom="0.74803149606299" header="0.31496062992126" footer="0.31496062992126"/>
  <pageSetup paperSize="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F26ABE19DF8C41A89663854DF2F31F" ma:contentTypeVersion="13" ma:contentTypeDescription="Crée un document." ma:contentTypeScope="" ma:versionID="68c571fe5d01f672950bd12e700df660">
  <xsd:schema xmlns:xsd="http://www.w3.org/2001/XMLSchema" xmlns:xs="http://www.w3.org/2001/XMLSchema" xmlns:p="http://schemas.microsoft.com/office/2006/metadata/properties" xmlns:ns2="e35216d6-a79a-454e-8578-da34ee083130" xmlns:ns3="3ff9cdbc-ccbe-425b-9cbd-23da805b17e0" targetNamespace="http://schemas.microsoft.com/office/2006/metadata/properties" ma:root="true" ma:fieldsID="34d9cf0217bd8539b8ff10c4536627ae" ns2:_="" ns3:_="">
    <xsd:import namespace="e35216d6-a79a-454e-8578-da34ee083130"/>
    <xsd:import namespace="3ff9cdbc-ccbe-425b-9cbd-23da805b17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5216d6-a79a-454e-8578-da34ee0831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cbf7c071-753c-43a4-ae63-860a1cd64a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f9cdbc-ccbe-425b-9cbd-23da805b17e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2a26c23-26d2-4d6c-a087-975ec876b213}" ma:internalName="TaxCatchAll" ma:showField="CatchAllData" ma:web="3ff9cdbc-ccbe-425b-9cbd-23da805b17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41FFD2-A973-4379-8670-A88558FFE36F}"/>
</file>

<file path=customXml/itemProps2.xml><?xml version="1.0" encoding="utf-8"?>
<ds:datastoreItem xmlns:ds="http://schemas.openxmlformats.org/officeDocument/2006/customXml" ds:itemID="{373E71CF-B182-4BF0-BCBA-5AE33D520D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28</vt:i4>
      </vt:variant>
    </vt:vector>
  </HeadingPairs>
  <TitlesOfParts>
    <vt:vector size="34" baseType="lpstr">
      <vt:lpstr>Page de garde</vt:lpstr>
      <vt:lpstr>DPGF</vt:lpstr>
      <vt:lpstr>Paramètres</vt:lpstr>
      <vt:lpstr>Version</vt:lpstr>
      <vt:lpstr>Coordonnées Entreprise</vt:lpstr>
      <vt:lpstr>Prestations supplémentaires</vt:lpstr>
      <vt:lpstr>CODELOT</vt:lpstr>
      <vt:lpstr>CPVILLEDOSSIER</vt:lpstr>
      <vt:lpstr>DATEVALEUR</vt:lpstr>
      <vt:lpstr>INDICELOT</vt:lpstr>
      <vt:lpstr>NUMDOSSIER</vt:lpstr>
      <vt:lpstr>OBSERVATIONCONSULTE</vt:lpstr>
      <vt:lpstr>PARCELLEDOSSIER</vt:lpstr>
      <vt:lpstr>PHASELOT</vt:lpstr>
      <vt:lpstr>DPGF!Print_Titles</vt:lpstr>
      <vt:lpstr>RUEDOSSIER</vt:lpstr>
      <vt:lpstr>TAUXTVA1</vt:lpstr>
      <vt:lpstr>TAUXTVA2</vt:lpstr>
      <vt:lpstr>TAUXTVA3</vt:lpstr>
      <vt:lpstr>TAUXTVA4</vt:lpstr>
      <vt:lpstr>TIERSADRSSPOS</vt:lpstr>
      <vt:lpstr>TIERSBTPOS</vt:lpstr>
      <vt:lpstr>TIERSCONTACT</vt:lpstr>
      <vt:lpstr>TIERSCP</vt:lpstr>
      <vt:lpstr>TIERSEMAIL</vt:lpstr>
      <vt:lpstr>TIERSFAX</vt:lpstr>
      <vt:lpstr>TIERSLOCALITE</vt:lpstr>
      <vt:lpstr>TIERSNOM</vt:lpstr>
      <vt:lpstr>TIERSTEL</vt:lpstr>
      <vt:lpstr>TIERSTELP</vt:lpstr>
      <vt:lpstr>TIERSVILLE</vt:lpstr>
      <vt:lpstr>TITREDOC</vt:lpstr>
      <vt:lpstr>TITREDOSSIER</vt:lpstr>
      <vt:lpstr>TITRELOT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2024-08-29T12:13:46Z</dcterms:created>
  <dcterms:modified xsi:type="dcterms:W3CDTF">2024-08-29T12:13:46Z</dcterms:modified>
</cp:coreProperties>
</file>